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GOR 2016\ANALIZA INCASARILOR\"/>
    </mc:Choice>
  </mc:AlternateContent>
  <bookViews>
    <workbookView xWindow="0" yWindow="0" windowWidth="9720" windowHeight="7320" activeTab="1"/>
  </bookViews>
  <sheets>
    <sheet name="luna 01" sheetId="6" r:id="rId1"/>
    <sheet name="Лист1" sheetId="7" r:id="rId2"/>
    <sheet name="Лист3" sheetId="9" r:id="rId3"/>
  </sheets>
  <calcPr calcId="152511"/>
</workbook>
</file>

<file path=xl/calcChain.xml><?xml version="1.0" encoding="utf-8"?>
<calcChain xmlns="http://schemas.openxmlformats.org/spreadsheetml/2006/main">
  <c r="N35" i="6" l="1"/>
  <c r="N20" i="6"/>
  <c r="N21" i="6"/>
  <c r="N23" i="6" l="1"/>
  <c r="N25" i="6" l="1"/>
  <c r="G11" i="9"/>
  <c r="G49" i="9" s="1"/>
  <c r="C11" i="9"/>
  <c r="C49" i="9" s="1"/>
  <c r="N11" i="7"/>
  <c r="P12" i="7" s="1"/>
  <c r="H11" i="9" l="1"/>
  <c r="L7" i="9"/>
  <c r="G36" i="6"/>
  <c r="L11" i="9" l="1"/>
  <c r="D11" i="9"/>
  <c r="L33" i="6" l="1"/>
  <c r="E12" i="9"/>
  <c r="E13" i="9"/>
  <c r="E14" i="9"/>
  <c r="E15" i="9"/>
  <c r="E16" i="9"/>
  <c r="E17" i="9"/>
  <c r="E18" i="9"/>
  <c r="E19" i="9"/>
  <c r="E20" i="9"/>
  <c r="E21" i="9"/>
  <c r="E22" i="9"/>
  <c r="E23" i="9"/>
  <c r="L34" i="6" l="1"/>
  <c r="F15" i="9" l="1"/>
  <c r="N10" i="7"/>
  <c r="N9" i="7"/>
  <c r="N8" i="7"/>
  <c r="N7" i="7"/>
  <c r="N6" i="7"/>
  <c r="E48" i="9" l="1"/>
  <c r="L15" i="6" l="1"/>
  <c r="L16" i="6"/>
  <c r="J15" i="6"/>
  <c r="D49" i="9" l="1"/>
  <c r="J7" i="9" l="1"/>
  <c r="J8" i="9"/>
  <c r="J9" i="9"/>
  <c r="J10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6" i="9"/>
  <c r="I7" i="9"/>
  <c r="I8" i="9"/>
  <c r="I9" i="9"/>
  <c r="I10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6" i="9"/>
  <c r="F7" i="9"/>
  <c r="F8" i="9"/>
  <c r="F9" i="9"/>
  <c r="F10" i="9"/>
  <c r="F12" i="9"/>
  <c r="F13" i="9"/>
  <c r="F14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6" i="9"/>
  <c r="E24" i="9" l="1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7" i="9"/>
  <c r="E8" i="9"/>
  <c r="E9" i="9"/>
  <c r="E10" i="9"/>
  <c r="E6" i="9"/>
  <c r="H49" i="9"/>
  <c r="J33" i="6"/>
  <c r="J29" i="6"/>
  <c r="F11" i="9" l="1"/>
  <c r="E11" i="9"/>
  <c r="J49" i="9"/>
  <c r="I49" i="9"/>
  <c r="J11" i="9"/>
  <c r="I11" i="9"/>
  <c r="F49" i="9" l="1"/>
  <c r="E49" i="9"/>
  <c r="J34" i="6"/>
  <c r="L29" i="6"/>
  <c r="J28" i="6"/>
  <c r="L28" i="6"/>
  <c r="L25" i="6"/>
  <c r="J25" i="6"/>
  <c r="J24" i="6"/>
  <c r="L24" i="6"/>
  <c r="J23" i="6"/>
  <c r="L23" i="6"/>
  <c r="J22" i="6"/>
  <c r="L22" i="6"/>
  <c r="L20" i="6"/>
  <c r="L21" i="6"/>
  <c r="J20" i="6"/>
  <c r="J21" i="6"/>
  <c r="L19" i="6"/>
  <c r="J19" i="6"/>
  <c r="L18" i="6"/>
  <c r="J18" i="6"/>
  <c r="L17" i="6"/>
  <c r="J17" i="6"/>
  <c r="L13" i="6"/>
  <c r="J13" i="6"/>
  <c r="J16" i="6"/>
  <c r="I36" i="6" l="1"/>
  <c r="L8" i="6" l="1"/>
  <c r="L10" i="6"/>
  <c r="L12" i="6"/>
  <c r="L11" i="6"/>
  <c r="L7" i="6"/>
  <c r="J8" i="6"/>
  <c r="J10" i="6"/>
  <c r="J12" i="6"/>
  <c r="J9" i="6"/>
  <c r="L9" i="6"/>
  <c r="J11" i="6"/>
  <c r="J7" i="6"/>
  <c r="L35" i="6" l="1"/>
  <c r="J35" i="6"/>
  <c r="H36" i="6"/>
  <c r="O34" i="6" l="1"/>
  <c r="P28" i="6"/>
  <c r="L36" i="6"/>
  <c r="J36" i="6"/>
</calcChain>
</file>

<file path=xl/sharedStrings.xml><?xml version="1.0" encoding="utf-8"?>
<sst xmlns="http://schemas.openxmlformats.org/spreadsheetml/2006/main" count="123" uniqueCount="122">
  <si>
    <t xml:space="preserve">nr. d/o </t>
  </si>
  <si>
    <t>Benefeciarii ai restituirii TVA</t>
  </si>
  <si>
    <t>1.</t>
  </si>
  <si>
    <t>1.1.</t>
  </si>
  <si>
    <t>1.2.</t>
  </si>
  <si>
    <t>1.2.1.</t>
  </si>
  <si>
    <t>1.2.2.</t>
  </si>
  <si>
    <t>1.3.</t>
  </si>
  <si>
    <t>1.4.</t>
  </si>
  <si>
    <t>1.5.</t>
  </si>
  <si>
    <t>2.</t>
  </si>
  <si>
    <t>2.1.</t>
  </si>
  <si>
    <t>2.1.1.</t>
  </si>
  <si>
    <t>2.1.2.</t>
  </si>
  <si>
    <t>2.1.3.</t>
  </si>
  <si>
    <t>2.1.4.</t>
  </si>
  <si>
    <t>2.2.</t>
  </si>
  <si>
    <t>2.3.</t>
  </si>
  <si>
    <t>2.4.</t>
  </si>
  <si>
    <t>3.</t>
  </si>
  <si>
    <t>4.</t>
  </si>
  <si>
    <t>5.</t>
  </si>
  <si>
    <t>6.</t>
  </si>
  <si>
    <t>7.</t>
  </si>
  <si>
    <t>8.</t>
  </si>
  <si>
    <t>Producţie alcoolică</t>
  </si>
  <si>
    <t>Aparate, utilaje</t>
  </si>
  <si>
    <t>Mărfuri ale întreprinderilor din industria prelucrării produselor agricole (sucuri, conserve, ulei, făină, zahăr, atc)</t>
  </si>
  <si>
    <t>Servicii acordate prin intermediul mijloacelor electronice</t>
  </si>
  <si>
    <t>Servicii de prelucrare în regim vamal de perfecţionare activă</t>
  </si>
  <si>
    <t>Energia termică, energia electrică, apa caldă</t>
  </si>
  <si>
    <t>Livrări în cadrul contractelor de leasing</t>
  </si>
  <si>
    <t>Investiţii capitale</t>
  </si>
  <si>
    <t xml:space="preserve">      de origine vegetală</t>
  </si>
  <si>
    <t xml:space="preserve">     de origine animală (carne, ouă)</t>
  </si>
  <si>
    <t xml:space="preserve">     transport auto</t>
  </si>
  <si>
    <t xml:space="preserve">     transport aerian</t>
  </si>
  <si>
    <t xml:space="preserve">    transport de gaze</t>
  </si>
  <si>
    <t>TOTAL</t>
  </si>
  <si>
    <r>
      <rPr>
        <b/>
        <sz val="11"/>
        <color theme="1"/>
        <rFont val="Times New Roman"/>
        <family val="1"/>
        <charset val="204"/>
      </rPr>
      <t>Export de mărfuri</t>
    </r>
    <r>
      <rPr>
        <sz val="11"/>
        <color theme="1"/>
        <rFont val="Times New Roman"/>
        <family val="1"/>
        <charset val="204"/>
      </rPr>
      <t xml:space="preserve">, </t>
    </r>
    <r>
      <rPr>
        <b/>
        <i/>
        <sz val="11"/>
        <color theme="1"/>
        <rFont val="Times New Roman"/>
        <family val="1"/>
        <charset val="204"/>
      </rPr>
      <t>inclusiv</t>
    </r>
    <r>
      <rPr>
        <sz val="11"/>
        <color theme="1"/>
        <rFont val="Times New Roman"/>
        <family val="1"/>
        <charset val="204"/>
      </rPr>
      <t>:</t>
    </r>
  </si>
  <si>
    <r>
      <t>Produse agricole,</t>
    </r>
    <r>
      <rPr>
        <i/>
        <sz val="11"/>
        <color theme="1"/>
        <rFont val="Times New Roman"/>
        <family val="1"/>
        <charset val="204"/>
      </rPr>
      <t xml:space="preserve"> inclusiv</t>
    </r>
    <r>
      <rPr>
        <sz val="11"/>
        <color theme="1"/>
        <rFont val="Times New Roman"/>
        <family val="1"/>
        <charset val="204"/>
      </rPr>
      <t>:</t>
    </r>
  </si>
  <si>
    <r>
      <t xml:space="preserve">Export de servicii, </t>
    </r>
    <r>
      <rPr>
        <b/>
        <i/>
        <sz val="11"/>
        <color theme="1"/>
        <rFont val="Times New Roman"/>
        <family val="1"/>
        <charset val="204"/>
      </rPr>
      <t>inclusiv</t>
    </r>
    <r>
      <rPr>
        <b/>
        <sz val="11"/>
        <color theme="1"/>
        <rFont val="Times New Roman"/>
        <family val="1"/>
        <charset val="204"/>
      </rPr>
      <t>:</t>
    </r>
  </si>
  <si>
    <r>
      <t>Servicii de transport internaţional,</t>
    </r>
    <r>
      <rPr>
        <i/>
        <sz val="11"/>
        <color theme="1"/>
        <rFont val="Times New Roman"/>
        <family val="1"/>
        <charset val="204"/>
      </rPr>
      <t xml:space="preserve"> inclusiv:</t>
    </r>
  </si>
  <si>
    <r>
      <rPr>
        <b/>
        <sz val="11"/>
        <color theme="1"/>
        <rFont val="Times New Roman"/>
        <family val="1"/>
        <charset val="204"/>
      </rPr>
      <t>Livrări efectuate la cota redusă a TVA de către producătorii de pîine şi produse de panificaţie, precum şi de către întreprinderile ce prelucrează lapte şi produc produse lactate</t>
    </r>
    <r>
      <rPr>
        <sz val="11"/>
        <color theme="1"/>
        <rFont val="Times New Roman"/>
        <family val="1"/>
        <charset val="204"/>
      </rPr>
      <t>.</t>
    </r>
  </si>
  <si>
    <r>
      <t xml:space="preserve">Livrările de mărfuri şi servicii destinate realizării proiectelor de asistenţă tehnică sau investiţională,                               </t>
    </r>
    <r>
      <rPr>
        <i/>
        <sz val="11"/>
        <color theme="1"/>
        <rFont val="Times New Roman"/>
        <family val="1"/>
        <charset val="204"/>
      </rPr>
      <t>inclusiv</t>
    </r>
    <r>
      <rPr>
        <b/>
        <sz val="11"/>
        <color theme="1"/>
        <rFont val="Times New Roman"/>
        <family val="1"/>
        <charset val="204"/>
      </rPr>
      <t xml:space="preserve">: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>Fondului de Investiţii Sociale din Moldova (FISM)</t>
    </r>
  </si>
  <si>
    <t>Suma TVA restituită,   mii lei</t>
  </si>
  <si>
    <t xml:space="preserve">     transport feroviar</t>
  </si>
  <si>
    <t>Alte mărfuri</t>
  </si>
  <si>
    <t>mii lei</t>
  </si>
  <si>
    <t xml:space="preserve">ianuarie </t>
  </si>
  <si>
    <t xml:space="preserve">februarie </t>
  </si>
  <si>
    <t>martie</t>
  </si>
  <si>
    <t>aprilie</t>
  </si>
  <si>
    <t>mai</t>
  </si>
  <si>
    <t>iunie</t>
  </si>
  <si>
    <t>iulie</t>
  </si>
  <si>
    <t>august</t>
  </si>
  <si>
    <t xml:space="preserve">septembrie </t>
  </si>
  <si>
    <t>octombrie</t>
  </si>
  <si>
    <t>noiembrie</t>
  </si>
  <si>
    <t>decembrie</t>
  </si>
  <si>
    <t>Total</t>
  </si>
  <si>
    <t>Tabelul 4</t>
  </si>
  <si>
    <t>Oficiul fiscal</t>
  </si>
  <si>
    <t>Nr.de agenţi economici care au beneficiat de restituirea TVA</t>
  </si>
  <si>
    <t>Sumele TVA restituite din buget, mii lei</t>
  </si>
  <si>
    <t>Diferenţa</t>
  </si>
  <si>
    <t>Abaterea relativă</t>
  </si>
  <si>
    <t>Abaterea relativă %</t>
  </si>
  <si>
    <t>02 SECTOR CENTRAL</t>
  </si>
  <si>
    <t>03 SECTOR BOTANICA</t>
  </si>
  <si>
    <t>04 SECTOR CIOCANA</t>
  </si>
  <si>
    <t>05 SECTOR BUIUCANI</t>
  </si>
  <si>
    <t>06 SECTOR RISCANI</t>
  </si>
  <si>
    <t>12 BALTI</t>
  </si>
  <si>
    <t>30 ANENI-NOI</t>
  </si>
  <si>
    <t>31 BASARABEASCA</t>
  </si>
  <si>
    <t>32 BRICENI</t>
  </si>
  <si>
    <t>34 CAHUL</t>
  </si>
  <si>
    <t>36 CANTEMIR</t>
  </si>
  <si>
    <t>38 CALARASI</t>
  </si>
  <si>
    <t>40 CAUSENI</t>
  </si>
  <si>
    <t>42 CIADIR-LUNGA</t>
  </si>
  <si>
    <t>44 CIMISLIA</t>
  </si>
  <si>
    <t>46 COMRAT</t>
  </si>
  <si>
    <t>48 CRIULENI</t>
  </si>
  <si>
    <t>50 DONDUSENI</t>
  </si>
  <si>
    <t>52 DROCHIA</t>
  </si>
  <si>
    <t>53 DUBASARI</t>
  </si>
  <si>
    <t>55 EDINET</t>
  </si>
  <si>
    <t>57 FALESTI</t>
  </si>
  <si>
    <t>59 FLORESTI</t>
  </si>
  <si>
    <t>61 GLODENI</t>
  </si>
  <si>
    <t>65 HINCESTI</t>
  </si>
  <si>
    <t>67 IALOVENI</t>
  </si>
  <si>
    <t>69 LEOVA</t>
  </si>
  <si>
    <t>71 NISPORENI</t>
  </si>
  <si>
    <t>72 OCNITA</t>
  </si>
  <si>
    <t>74 ORHEI</t>
  </si>
  <si>
    <t>76 REZINA</t>
  </si>
  <si>
    <t>79 RISCANI</t>
  </si>
  <si>
    <t>81 SINGEREI</t>
  </si>
  <si>
    <t>84 SOROCA</t>
  </si>
  <si>
    <t>86 STRASENI</t>
  </si>
  <si>
    <t>88 SOLDANESTI</t>
  </si>
  <si>
    <t>89 STEFAN-VODA</t>
  </si>
  <si>
    <t>91 TARACLIA</t>
  </si>
  <si>
    <t>93 TELENESTI</t>
  </si>
  <si>
    <t>95 UNGHENI</t>
  </si>
  <si>
    <t xml:space="preserve">98 VULCANESTI </t>
  </si>
  <si>
    <t>Total IFPS</t>
  </si>
  <si>
    <t>Tabelul 5</t>
  </si>
  <si>
    <t>Tabelul 1</t>
  </si>
  <si>
    <t>DGAMC</t>
  </si>
  <si>
    <t>Total pe IFS mun.Chișinău</t>
  </si>
  <si>
    <t>Creşterea absolută      (mii lei)</t>
  </si>
  <si>
    <t>Creşterea relativă %</t>
  </si>
  <si>
    <t>Alte servicii</t>
  </si>
  <si>
    <t>Alte livrări</t>
  </si>
  <si>
    <t>Tabelul nr.4: Evoluţia restituirii sumelor TVA pentru perioada anilor 2010 - 2016</t>
  </si>
  <si>
    <t>Analiza sumelor TVA restituite din buget pe tipuri de livrări                                          p/u perioada ianuarie-august anul  2016</t>
  </si>
  <si>
    <t xml:space="preserve">Sumele TVA restituite din buget pe oficii fiscale în perioada ianuarie-august anul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</si>
</sst>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38"/>
    </font>
    <font>
      <sz val="8.5"/>
      <name val="Arial Cyr"/>
      <charset val="204"/>
    </font>
    <font>
      <b/>
      <sz val="8.5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b/>
      <sz val="8.5"/>
      <name val="Albertus Extra Bold"/>
      <family val="2"/>
    </font>
    <font>
      <b/>
      <sz val="8.5"/>
      <color theme="1"/>
      <name val="Albertus Extra Bold"/>
      <family val="2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theme="1"/>
      <name val="Arial c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3" fillId="0" borderId="0" applyFont="0" applyFill="0" applyBorder="0" applyAlignment="0" applyProtection="0"/>
    <xf numFmtId="0" fontId="21" fillId="0" borderId="0"/>
    <xf numFmtId="0" fontId="22" fillId="0" borderId="0"/>
  </cellStyleXfs>
  <cellXfs count="21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5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2" fontId="0" fillId="0" borderId="0" xfId="0" applyNumberFormat="1" applyBorder="1"/>
    <xf numFmtId="2" fontId="2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19" fillId="0" borderId="0" xfId="0" applyFont="1"/>
    <xf numFmtId="2" fontId="19" fillId="0" borderId="0" xfId="0" applyNumberFormat="1" applyFont="1"/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4" fontId="1" fillId="0" borderId="0" xfId="0" applyNumberFormat="1" applyFont="1"/>
    <xf numFmtId="2" fontId="0" fillId="2" borderId="1" xfId="0" applyNumberFormat="1" applyFill="1" applyBorder="1"/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11" fillId="0" borderId="0" xfId="0" applyFont="1" applyAlignment="1">
      <alignment wrapText="1"/>
    </xf>
    <xf numFmtId="2" fontId="4" fillId="0" borderId="0" xfId="0" applyNumberFormat="1" applyFont="1" applyAlignment="1">
      <alignment horizontal="center"/>
    </xf>
    <xf numFmtId="0" fontId="24" fillId="0" borderId="1" xfId="0" applyFont="1" applyFill="1" applyBorder="1"/>
    <xf numFmtId="1" fontId="24" fillId="0" borderId="1" xfId="0" applyNumberFormat="1" applyFont="1" applyFill="1" applyBorder="1"/>
    <xf numFmtId="0" fontId="25" fillId="0" borderId="1" xfId="0" applyFont="1" applyBorder="1"/>
    <xf numFmtId="0" fontId="26" fillId="0" borderId="1" xfId="0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0" fontId="20" fillId="0" borderId="0" xfId="0" applyNumberFormat="1" applyFont="1" applyAlignment="1">
      <alignment horizontal="center" vertical="center" wrapText="1"/>
    </xf>
    <xf numFmtId="0" fontId="27" fillId="0" borderId="1" xfId="2" applyNumberFormat="1" applyFont="1" applyBorder="1" applyAlignment="1">
      <alignment horizontal="center" vertical="center"/>
    </xf>
    <xf numFmtId="0" fontId="19" fillId="0" borderId="0" xfId="0" applyNumberFormat="1" applyFont="1"/>
    <xf numFmtId="0" fontId="0" fillId="0" borderId="0" xfId="0" applyNumberFormat="1"/>
    <xf numFmtId="2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28" fillId="2" borderId="1" xfId="0" applyNumberFormat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2" fontId="27" fillId="2" borderId="1" xfId="0" applyNumberFormat="1" applyFont="1" applyFill="1" applyBorder="1" applyAlignment="1">
      <alignment horizontal="center" wrapText="1"/>
    </xf>
    <xf numFmtId="2" fontId="27" fillId="2" borderId="1" xfId="1" applyNumberFormat="1" applyFont="1" applyFill="1" applyBorder="1" applyAlignment="1">
      <alignment horizontal="center" wrapText="1"/>
    </xf>
    <xf numFmtId="0" fontId="19" fillId="0" borderId="1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31" fillId="2" borderId="1" xfId="0" applyNumberFormat="1" applyFont="1" applyFill="1" applyBorder="1" applyAlignment="1">
      <alignment horizontal="center" wrapText="1"/>
    </xf>
    <xf numFmtId="2" fontId="32" fillId="2" borderId="1" xfId="0" applyNumberFormat="1" applyFont="1" applyFill="1" applyBorder="1" applyAlignment="1">
      <alignment horizontal="center" wrapText="1"/>
    </xf>
    <xf numFmtId="2" fontId="33" fillId="2" borderId="1" xfId="0" applyNumberFormat="1" applyFont="1" applyFill="1" applyBorder="1" applyAlignment="1">
      <alignment horizontal="center" wrapText="1"/>
    </xf>
    <xf numFmtId="2" fontId="33" fillId="2" borderId="8" xfId="0" applyNumberFormat="1" applyFont="1" applyFill="1" applyBorder="1" applyAlignment="1">
      <alignment horizontal="center" wrapText="1"/>
    </xf>
    <xf numFmtId="2" fontId="34" fillId="0" borderId="1" xfId="0" applyNumberFormat="1" applyFont="1" applyBorder="1" applyAlignment="1">
      <alignment horizontal="center" vertical="center"/>
    </xf>
    <xf numFmtId="0" fontId="30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10" fontId="34" fillId="0" borderId="1" xfId="0" applyNumberFormat="1" applyFont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2" fontId="3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5" fillId="2" borderId="1" xfId="0" applyNumberFormat="1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wrapText="1"/>
    </xf>
    <xf numFmtId="2" fontId="32" fillId="2" borderId="1" xfId="0" applyNumberFormat="1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24" fillId="0" borderId="8" xfId="0" applyFont="1" applyFill="1" applyBorder="1"/>
    <xf numFmtId="0" fontId="36" fillId="0" borderId="0" xfId="0" applyFont="1"/>
    <xf numFmtId="0" fontId="36" fillId="0" borderId="0" xfId="0" applyFont="1" applyBorder="1"/>
    <xf numFmtId="2" fontId="37" fillId="0" borderId="0" xfId="0" applyNumberFormat="1" applyFont="1"/>
    <xf numFmtId="4" fontId="38" fillId="0" borderId="1" xfId="0" applyNumberFormat="1" applyFont="1" applyBorder="1"/>
    <xf numFmtId="4" fontId="17" fillId="0" borderId="0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19" fillId="0" borderId="1" xfId="2" applyNumberFormat="1" applyFont="1" applyBorder="1" applyAlignment="1">
      <alignment horizontal="center" vertical="center"/>
    </xf>
    <xf numFmtId="4" fontId="0" fillId="0" borderId="0" xfId="0" applyNumberFormat="1" applyBorder="1"/>
    <xf numFmtId="2" fontId="26" fillId="0" borderId="0" xfId="0" applyNumberFormat="1" applyFont="1" applyBorder="1" applyAlignment="1">
      <alignment horizontal="center" vertical="center"/>
    </xf>
    <xf numFmtId="4" fontId="38" fillId="0" borderId="0" xfId="0" applyNumberFormat="1" applyFont="1" applyBorder="1"/>
    <xf numFmtId="2" fontId="6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wrapText="1"/>
    </xf>
    <xf numFmtId="2" fontId="26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2" fontId="28" fillId="2" borderId="6" xfId="0" applyNumberFormat="1" applyFont="1" applyFill="1" applyBorder="1" applyAlignment="1">
      <alignment horizontal="center" wrapText="1"/>
    </xf>
    <xf numFmtId="2" fontId="28" fillId="2" borderId="7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31" fillId="2" borderId="6" xfId="0" applyNumberFormat="1" applyFont="1" applyFill="1" applyBorder="1" applyAlignment="1">
      <alignment horizontal="center" vertical="center" wrapText="1"/>
    </xf>
    <xf numFmtId="2" fontId="31" fillId="2" borderId="7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32" fillId="2" borderId="6" xfId="0" applyNumberFormat="1" applyFont="1" applyFill="1" applyBorder="1" applyAlignment="1">
      <alignment horizontal="center" vertical="center" wrapText="1"/>
    </xf>
    <xf numFmtId="2" fontId="32" fillId="2" borderId="8" xfId="0" applyNumberFormat="1" applyFont="1" applyFill="1" applyBorder="1" applyAlignment="1">
      <alignment horizontal="center" vertical="center" wrapText="1"/>
    </xf>
    <xf numFmtId="2" fontId="32" fillId="2" borderId="7" xfId="0" applyNumberFormat="1" applyFont="1" applyFill="1" applyBorder="1" applyAlignment="1">
      <alignment horizontal="center" vertical="center" wrapText="1"/>
    </xf>
    <xf numFmtId="2" fontId="27" fillId="2" borderId="6" xfId="0" applyNumberFormat="1" applyFont="1" applyFill="1" applyBorder="1" applyAlignment="1">
      <alignment horizontal="center" vertical="center" wrapText="1"/>
    </xf>
    <xf numFmtId="2" fontId="27" fillId="2" borderId="8" xfId="0" applyNumberFormat="1" applyFont="1" applyFill="1" applyBorder="1" applyAlignment="1">
      <alignment horizontal="center" vertical="center" wrapText="1"/>
    </xf>
    <xf numFmtId="2" fontId="27" fillId="2" borderId="7" xfId="0" applyNumberFormat="1" applyFont="1" applyFill="1" applyBorder="1" applyAlignment="1">
      <alignment horizontal="center" vertical="center" wrapText="1"/>
    </xf>
    <xf numFmtId="2" fontId="27" fillId="2" borderId="6" xfId="0" applyNumberFormat="1" applyFont="1" applyFill="1" applyBorder="1" applyAlignment="1">
      <alignment horizontal="center" wrapText="1"/>
    </xf>
    <xf numFmtId="2" fontId="27" fillId="2" borderId="8" xfId="0" applyNumberFormat="1" applyFont="1" applyFill="1" applyBorder="1" applyAlignment="1">
      <alignment horizontal="center" wrapText="1"/>
    </xf>
    <xf numFmtId="2" fontId="27" fillId="2" borderId="7" xfId="0" applyNumberFormat="1" applyFont="1" applyFill="1" applyBorder="1" applyAlignment="1">
      <alignment horizont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0" fillId="2" borderId="6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28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4" fillId="0" borderId="11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Обычный 2" xfId="3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Evoluţia restituirii TVA</a:t>
            </a:r>
          </a:p>
        </c:rich>
      </c:tx>
      <c:layout>
        <c:manualLayout>
          <c:xMode val="edge"/>
          <c:yMode val="edge"/>
          <c:x val="0.33333366839783324"/>
          <c:y val="7.5418994413407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429227493654401E-2"/>
          <c:y val="8.1302355683347691E-2"/>
          <c:w val="0.80906234099238661"/>
          <c:h val="0.63966567691831366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Лист1!$A$5</c:f>
              <c:strCache>
                <c:ptCount val="1"/>
                <c:pt idx="0">
                  <c:v>2010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Лист1!$B$12:$M$12</c:f>
              <c:numCache>
                <c:formatCode>General</c:formatCode>
                <c:ptCount val="12"/>
              </c:numCache>
            </c:numRef>
          </c:cat>
          <c:val>
            <c:numRef>
              <c:f>Лист1!$B$5:$M$5</c:f>
              <c:numCache>
                <c:formatCode>#,##0.00</c:formatCode>
                <c:ptCount val="12"/>
                <c:pt idx="0">
                  <c:v>6358.5</c:v>
                </c:pt>
                <c:pt idx="1">
                  <c:v>62651.7</c:v>
                </c:pt>
                <c:pt idx="2">
                  <c:v>168703.3</c:v>
                </c:pt>
                <c:pt idx="3">
                  <c:v>85467.01</c:v>
                </c:pt>
                <c:pt idx="4">
                  <c:v>84677.5</c:v>
                </c:pt>
                <c:pt idx="5">
                  <c:v>105596.3</c:v>
                </c:pt>
                <c:pt idx="6">
                  <c:v>72574.3</c:v>
                </c:pt>
                <c:pt idx="7">
                  <c:v>60245.9</c:v>
                </c:pt>
                <c:pt idx="8">
                  <c:v>94774.9</c:v>
                </c:pt>
                <c:pt idx="9">
                  <c:v>74708.800000000003</c:v>
                </c:pt>
                <c:pt idx="10">
                  <c:v>93503.9</c:v>
                </c:pt>
                <c:pt idx="11">
                  <c:v>198305.7</c:v>
                </c:pt>
              </c:numCache>
            </c:numRef>
          </c:val>
        </c:ser>
        <c:ser>
          <c:idx val="8"/>
          <c:order val="1"/>
          <c:tx>
            <c:strRef>
              <c:f>Лист1!$A$6</c:f>
              <c:strCache>
                <c:ptCount val="1"/>
                <c:pt idx="0">
                  <c:v>2011</c:v>
                </c:pt>
              </c:strCache>
            </c:strRef>
          </c:tx>
          <c:spPr>
            <a:pattFill prst="lgCheck">
              <a:fgClr>
                <a:srgbClr val="00B05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Лист1!$B$12:$M$12</c:f>
              <c:numCache>
                <c:formatCode>General</c:formatCode>
                <c:ptCount val="12"/>
              </c:numCache>
            </c:numRef>
          </c:cat>
          <c:val>
            <c:numRef>
              <c:f>Лист1!$B$6:$M$6</c:f>
              <c:numCache>
                <c:formatCode>#,##0.00</c:formatCode>
                <c:ptCount val="12"/>
                <c:pt idx="0">
                  <c:v>62405</c:v>
                </c:pt>
                <c:pt idx="1">
                  <c:v>137627.9</c:v>
                </c:pt>
                <c:pt idx="2">
                  <c:v>99184.8</c:v>
                </c:pt>
                <c:pt idx="3">
                  <c:v>114436.4</c:v>
                </c:pt>
                <c:pt idx="4">
                  <c:v>116221.7</c:v>
                </c:pt>
                <c:pt idx="5">
                  <c:v>58788.2</c:v>
                </c:pt>
                <c:pt idx="6">
                  <c:v>143928.4</c:v>
                </c:pt>
                <c:pt idx="7">
                  <c:v>124436.7</c:v>
                </c:pt>
                <c:pt idx="8">
                  <c:v>89189.9</c:v>
                </c:pt>
                <c:pt idx="9">
                  <c:v>122656.3</c:v>
                </c:pt>
                <c:pt idx="10">
                  <c:v>141639.6</c:v>
                </c:pt>
                <c:pt idx="11">
                  <c:v>35966.39</c:v>
                </c:pt>
              </c:numCache>
            </c:numRef>
          </c:val>
        </c:ser>
        <c:ser>
          <c:idx val="9"/>
          <c:order val="2"/>
          <c:tx>
            <c:strRef>
              <c:f>Лист1!$A$7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k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Лист1!$B$12:$M$12</c:f>
              <c:numCache>
                <c:formatCode>General</c:formatCode>
                <c:ptCount val="12"/>
              </c:numCache>
            </c:numRef>
          </c:cat>
          <c:val>
            <c:numRef>
              <c:f>Лист1!$B$7:$M$7</c:f>
              <c:numCache>
                <c:formatCode>#,##0.00</c:formatCode>
                <c:ptCount val="12"/>
                <c:pt idx="0">
                  <c:v>114011</c:v>
                </c:pt>
                <c:pt idx="1">
                  <c:v>180666.57</c:v>
                </c:pt>
                <c:pt idx="2">
                  <c:v>123818.15</c:v>
                </c:pt>
                <c:pt idx="3">
                  <c:v>139859.60999999999</c:v>
                </c:pt>
                <c:pt idx="4">
                  <c:v>153456.20000000001</c:v>
                </c:pt>
                <c:pt idx="5">
                  <c:v>299680</c:v>
                </c:pt>
                <c:pt idx="6">
                  <c:v>110969.86</c:v>
                </c:pt>
                <c:pt idx="7">
                  <c:v>119689.54</c:v>
                </c:pt>
                <c:pt idx="8">
                  <c:v>93165</c:v>
                </c:pt>
                <c:pt idx="9">
                  <c:v>121313.2</c:v>
                </c:pt>
                <c:pt idx="10">
                  <c:v>155344.38</c:v>
                </c:pt>
                <c:pt idx="11">
                  <c:v>135344.49</c:v>
                </c:pt>
              </c:numCache>
            </c:numRef>
          </c:val>
        </c:ser>
        <c:ser>
          <c:idx val="1"/>
          <c:order val="3"/>
          <c:tx>
            <c:strRef>
              <c:f>Лист1!$A$8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horzBrick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cat>
            <c:numRef>
              <c:f>Лист1!$B$12:$M$12</c:f>
              <c:numCache>
                <c:formatCode>General</c:formatCode>
                <c:ptCount val="12"/>
              </c:numCache>
            </c:numRef>
          </c:cat>
          <c:val>
            <c:numRef>
              <c:f>Лист1!$B$8:$M$8</c:f>
              <c:numCache>
                <c:formatCode>0.00</c:formatCode>
                <c:ptCount val="12"/>
                <c:pt idx="0">
                  <c:v>134349.07999999999</c:v>
                </c:pt>
                <c:pt idx="1">
                  <c:v>75472.52</c:v>
                </c:pt>
                <c:pt idx="2">
                  <c:v>120295.88</c:v>
                </c:pt>
                <c:pt idx="3">
                  <c:v>137443</c:v>
                </c:pt>
                <c:pt idx="4">
                  <c:v>127514.72</c:v>
                </c:pt>
                <c:pt idx="5">
                  <c:v>177855.6</c:v>
                </c:pt>
                <c:pt idx="6">
                  <c:v>146560.85999999999</c:v>
                </c:pt>
                <c:pt idx="7">
                  <c:v>192403.9</c:v>
                </c:pt>
                <c:pt idx="8">
                  <c:v>172257.7</c:v>
                </c:pt>
                <c:pt idx="9">
                  <c:v>236238.32</c:v>
                </c:pt>
                <c:pt idx="10">
                  <c:v>223981.9</c:v>
                </c:pt>
                <c:pt idx="11">
                  <c:v>180203.4</c:v>
                </c:pt>
              </c:numCache>
            </c:numRef>
          </c:val>
        </c:ser>
        <c:ser>
          <c:idx val="0"/>
          <c:order val="4"/>
          <c:tx>
            <c:strRef>
              <c:f>Лист1!$A$9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70C0"/>
            </a:solidFill>
            <a:ln cmpd="tri">
              <a:gradFill>
                <a:gsLst>
                  <a:gs pos="0">
                    <a:schemeClr val="accent1">
                      <a:tint val="66000"/>
                      <a:satMod val="160000"/>
                      <a:lumMod val="44000"/>
                      <a:lumOff val="56000"/>
                      <a:alpha val="52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invertIfNegative val="0"/>
          <c:cat>
            <c:numRef>
              <c:f>Лист1!$B$12:$M$12</c:f>
              <c:numCache>
                <c:formatCode>General</c:formatCode>
                <c:ptCount val="12"/>
              </c:numCache>
            </c:numRef>
          </c:cat>
          <c:val>
            <c:numRef>
              <c:f>Лист1!$B$9:$M$9</c:f>
              <c:numCache>
                <c:formatCode>#,##0.00</c:formatCode>
                <c:ptCount val="12"/>
                <c:pt idx="0">
                  <c:v>182015</c:v>
                </c:pt>
                <c:pt idx="1">
                  <c:v>106067.1</c:v>
                </c:pt>
                <c:pt idx="2">
                  <c:v>273928.59999999998</c:v>
                </c:pt>
                <c:pt idx="3">
                  <c:v>176800.2</c:v>
                </c:pt>
                <c:pt idx="4">
                  <c:v>179078.3</c:v>
                </c:pt>
                <c:pt idx="5">
                  <c:v>292982.5</c:v>
                </c:pt>
                <c:pt idx="6">
                  <c:v>193105.4</c:v>
                </c:pt>
                <c:pt idx="7">
                  <c:v>291564.79999999999</c:v>
                </c:pt>
                <c:pt idx="8">
                  <c:v>147394.20000000001</c:v>
                </c:pt>
                <c:pt idx="9">
                  <c:v>165392.9</c:v>
                </c:pt>
                <c:pt idx="10">
                  <c:v>174213.2</c:v>
                </c:pt>
                <c:pt idx="11">
                  <c:v>228357.6</c:v>
                </c:pt>
              </c:numCache>
            </c:numRef>
          </c:val>
        </c:ser>
        <c:ser>
          <c:idx val="2"/>
          <c:order val="5"/>
          <c:tx>
            <c:strRef>
              <c:f>Лист1!$A$10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Лист1!$B$12:$M$12</c:f>
              <c:numCache>
                <c:formatCode>General</c:formatCode>
                <c:ptCount val="12"/>
              </c:numCache>
            </c:numRef>
          </c:cat>
          <c:val>
            <c:numRef>
              <c:f>Лист1!$B$10:$M$10</c:f>
              <c:numCache>
                <c:formatCode>General</c:formatCode>
                <c:ptCount val="12"/>
                <c:pt idx="0" formatCode="0.00">
                  <c:v>99196</c:v>
                </c:pt>
                <c:pt idx="1">
                  <c:v>104879.2</c:v>
                </c:pt>
                <c:pt idx="2">
                  <c:v>234950.5</c:v>
                </c:pt>
                <c:pt idx="3">
                  <c:v>174039.4</c:v>
                </c:pt>
                <c:pt idx="4">
                  <c:v>86589.3</c:v>
                </c:pt>
                <c:pt idx="5">
                  <c:v>232681.1</c:v>
                </c:pt>
                <c:pt idx="6">
                  <c:v>191219.8</c:v>
                </c:pt>
                <c:pt idx="7">
                  <c:v>153109.1</c:v>
                </c:pt>
                <c:pt idx="8">
                  <c:v>192401</c:v>
                </c:pt>
                <c:pt idx="9">
                  <c:v>199846.7</c:v>
                </c:pt>
                <c:pt idx="10">
                  <c:v>175869</c:v>
                </c:pt>
                <c:pt idx="11">
                  <c:v>225247.6</c:v>
                </c:pt>
              </c:numCache>
            </c:numRef>
          </c:val>
        </c:ser>
        <c:ser>
          <c:idx val="3"/>
          <c:order val="6"/>
          <c:tx>
            <c:strRef>
              <c:f>Лист1!$A$11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numRef>
              <c:f>Лист1!$B$12:$M$12</c:f>
              <c:numCache>
                <c:formatCode>General</c:formatCode>
                <c:ptCount val="12"/>
              </c:numCache>
            </c:numRef>
          </c:cat>
          <c:val>
            <c:numRef>
              <c:f>Лист1!$B$11:$M$11</c:f>
              <c:numCache>
                <c:formatCode>0.00</c:formatCode>
                <c:ptCount val="12"/>
                <c:pt idx="0">
                  <c:v>14205.8</c:v>
                </c:pt>
                <c:pt idx="1">
                  <c:v>266732.79999999999</c:v>
                </c:pt>
                <c:pt idx="2">
                  <c:v>360389.5</c:v>
                </c:pt>
                <c:pt idx="3">
                  <c:v>221601.3</c:v>
                </c:pt>
                <c:pt idx="4">
                  <c:v>254358</c:v>
                </c:pt>
                <c:pt idx="5" formatCode="General">
                  <c:v>208531.31000000029</c:v>
                </c:pt>
                <c:pt idx="6">
                  <c:v>124165</c:v>
                </c:pt>
                <c:pt idx="7" formatCode="General">
                  <c:v>153570.99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57808"/>
        <c:axId val="131768432"/>
      </c:barChart>
      <c:catAx>
        <c:axId val="1317578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31768432"/>
        <c:crosses val="autoZero"/>
        <c:auto val="1"/>
        <c:lblAlgn val="ctr"/>
        <c:lblOffset val="100"/>
        <c:noMultiLvlLbl val="0"/>
      </c:catAx>
      <c:valAx>
        <c:axId val="13176843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131757808"/>
        <c:crosses val="autoZero"/>
        <c:crossBetween val="between"/>
        <c:majorUnit val="25000"/>
        <c:minorUnit val="4000"/>
      </c:valAx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67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400" verticalDpi="2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180975</xdr:rowOff>
    </xdr:from>
    <xdr:to>
      <xdr:col>14</xdr:col>
      <xdr:colOff>9525</xdr:colOff>
      <xdr:row>29</xdr:row>
      <xdr:rowOff>180975</xdr:rowOff>
    </xdr:to>
    <xdr:graphicFrame macro="[0]!Chart2_Щелчок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0.46675</cdr:x>
      <cdr:y>0.78139</cdr:y>
    </cdr:from>
    <cdr:to>
      <cdr:x>0.48477</cdr:x>
      <cdr:y>0.86144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6781" y="2664504"/>
          <a:ext cx="160558" cy="2729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4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"/>
  <sheetViews>
    <sheetView workbookViewId="0">
      <pane xSplit="16" topLeftCell="Q1" activePane="topRight" state="frozen"/>
      <selection pane="topRight" activeCell="K36" sqref="K36"/>
    </sheetView>
  </sheetViews>
  <sheetFormatPr defaultRowHeight="15"/>
  <cols>
    <col min="1" max="1" width="5.140625" customWidth="1"/>
    <col min="6" max="6" width="6.28515625" customWidth="1"/>
    <col min="7" max="8" width="12" customWidth="1"/>
    <col min="9" max="9" width="1.140625" hidden="1" customWidth="1"/>
    <col min="10" max="10" width="13.140625" customWidth="1"/>
    <col min="11" max="11" width="10.85546875" customWidth="1"/>
    <col min="12" max="12" width="16.5703125" customWidth="1"/>
    <col min="13" max="13" width="10.140625" customWidth="1"/>
    <col min="14" max="14" width="15" customWidth="1"/>
    <col min="15" max="15" width="13.85546875" bestFit="1" customWidth="1"/>
    <col min="16" max="16" width="13.140625" bestFit="1" customWidth="1"/>
    <col min="17" max="17" width="10.5703125" bestFit="1" customWidth="1"/>
    <col min="18" max="18" width="9.5703125" bestFit="1" customWidth="1"/>
  </cols>
  <sheetData>
    <row r="1" spans="1:53" ht="18.75" customHeight="1">
      <c r="A1" s="136" t="s">
        <v>120</v>
      </c>
      <c r="B1" s="136"/>
      <c r="C1" s="136"/>
      <c r="D1" s="136"/>
      <c r="E1" s="136"/>
      <c r="F1" s="136"/>
      <c r="G1" s="136"/>
      <c r="H1" s="136"/>
      <c r="I1" s="51"/>
      <c r="J1" s="51"/>
      <c r="K1" s="53" t="s">
        <v>112</v>
      </c>
      <c r="L1" s="21"/>
      <c r="M1" s="9"/>
      <c r="N1" s="9"/>
      <c r="O1" s="9"/>
      <c r="P1" s="9"/>
      <c r="Q1" s="1"/>
      <c r="R1" s="1"/>
      <c r="S1" s="1"/>
      <c r="T1" s="1"/>
      <c r="U1" s="1"/>
      <c r="V1" s="1"/>
      <c r="W1" s="1"/>
    </row>
    <row r="2" spans="1:53" ht="18.75">
      <c r="A2" s="136"/>
      <c r="B2" s="136"/>
      <c r="C2" s="136"/>
      <c r="D2" s="136"/>
      <c r="E2" s="136"/>
      <c r="F2" s="136"/>
      <c r="G2" s="136"/>
      <c r="H2" s="136"/>
      <c r="I2" s="51"/>
      <c r="J2" s="51"/>
      <c r="K2" s="51"/>
      <c r="L2" s="21"/>
      <c r="M2" s="9"/>
      <c r="N2" s="9"/>
      <c r="O2" s="9"/>
      <c r="P2" s="9"/>
      <c r="Q2" s="1"/>
      <c r="R2" s="1"/>
      <c r="S2" s="1"/>
      <c r="T2" s="1"/>
      <c r="U2" s="1"/>
      <c r="V2" s="1"/>
      <c r="W2" s="1"/>
    </row>
    <row r="3" spans="1:53" ht="18.75">
      <c r="A3" s="137"/>
      <c r="B3" s="137"/>
      <c r="C3" s="137"/>
      <c r="D3" s="137"/>
      <c r="E3" s="137"/>
      <c r="F3" s="137"/>
      <c r="G3" s="137"/>
      <c r="H3" s="137"/>
      <c r="I3" s="52"/>
      <c r="J3" s="52"/>
      <c r="K3" s="52"/>
      <c r="L3" s="4"/>
      <c r="M3" s="4"/>
      <c r="N3" s="13"/>
      <c r="O3" s="13"/>
      <c r="P3" s="1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53" ht="30" customHeight="1">
      <c r="A4" s="143" t="s">
        <v>0</v>
      </c>
      <c r="B4" s="144" t="s">
        <v>1</v>
      </c>
      <c r="C4" s="145"/>
      <c r="D4" s="145"/>
      <c r="E4" s="145"/>
      <c r="F4" s="146"/>
      <c r="G4" s="166" t="s">
        <v>45</v>
      </c>
      <c r="H4" s="166"/>
      <c r="I4" s="83"/>
      <c r="J4" s="150" t="s">
        <v>115</v>
      </c>
      <c r="K4" s="150" t="s">
        <v>116</v>
      </c>
      <c r="L4" s="76"/>
      <c r="M4" s="23"/>
      <c r="N4" s="191"/>
      <c r="O4" s="24"/>
      <c r="P4" s="191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4"/>
    </row>
    <row r="5" spans="1:53" ht="29.25" customHeight="1">
      <c r="A5" s="143"/>
      <c r="B5" s="147"/>
      <c r="C5" s="148"/>
      <c r="D5" s="148"/>
      <c r="E5" s="148"/>
      <c r="F5" s="149"/>
      <c r="G5" s="84">
        <v>2015</v>
      </c>
      <c r="H5" s="85">
        <v>2016</v>
      </c>
      <c r="I5" s="83"/>
      <c r="J5" s="150"/>
      <c r="K5" s="150"/>
      <c r="L5" s="76">
        <v>3</v>
      </c>
      <c r="M5" s="23"/>
      <c r="N5" s="191"/>
      <c r="O5" s="24"/>
      <c r="P5" s="191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4"/>
    </row>
    <row r="6" spans="1:53" ht="15.75" customHeight="1">
      <c r="A6" s="3">
        <v>1</v>
      </c>
      <c r="B6" s="159">
        <v>2</v>
      </c>
      <c r="C6" s="159"/>
      <c r="D6" s="159"/>
      <c r="E6" s="159"/>
      <c r="F6" s="159"/>
      <c r="G6" s="86">
        <v>3</v>
      </c>
      <c r="H6" s="159">
        <v>4</v>
      </c>
      <c r="I6" s="159"/>
      <c r="J6" s="87">
        <v>5</v>
      </c>
      <c r="K6" s="87">
        <v>6</v>
      </c>
      <c r="L6" s="77"/>
      <c r="M6" s="22"/>
      <c r="N6" s="22"/>
      <c r="O6" s="22"/>
      <c r="P6" s="22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/>
    </row>
    <row r="7" spans="1:53" ht="15.75" customHeight="1">
      <c r="A7" s="5" t="s">
        <v>2</v>
      </c>
      <c r="B7" s="139" t="s">
        <v>39</v>
      </c>
      <c r="C7" s="139"/>
      <c r="D7" s="139"/>
      <c r="E7" s="139"/>
      <c r="F7" s="139"/>
      <c r="G7" s="88">
        <v>769903.7</v>
      </c>
      <c r="H7" s="88">
        <v>957740</v>
      </c>
      <c r="I7" s="88"/>
      <c r="J7" s="99">
        <f>H7-G7</f>
        <v>187836.30000000005</v>
      </c>
      <c r="K7" s="85">
        <v>24.4</v>
      </c>
      <c r="L7" s="19">
        <f>H7/G7*100-100</f>
        <v>24.397375931561328</v>
      </c>
      <c r="M7" s="19"/>
      <c r="N7" s="27"/>
      <c r="O7" s="27"/>
      <c r="P7" s="27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4"/>
    </row>
    <row r="8" spans="1:53" ht="15.75">
      <c r="A8" s="6" t="s">
        <v>3</v>
      </c>
      <c r="B8" s="139" t="s">
        <v>25</v>
      </c>
      <c r="C8" s="139"/>
      <c r="D8" s="139"/>
      <c r="E8" s="139"/>
      <c r="F8" s="139"/>
      <c r="G8" s="111">
        <v>143986.79999999999</v>
      </c>
      <c r="H8" s="89">
        <v>211634.3</v>
      </c>
      <c r="I8" s="70"/>
      <c r="J8" s="100">
        <f t="shared" ref="J8:J28" si="0">H8-G8</f>
        <v>67647.5</v>
      </c>
      <c r="K8" s="78">
        <v>47</v>
      </c>
      <c r="L8" s="81">
        <f t="shared" ref="L8:L12" si="1">H8/G8*100-100</f>
        <v>46.981737214800262</v>
      </c>
      <c r="M8" s="20"/>
      <c r="N8" s="27"/>
      <c r="O8" s="80"/>
      <c r="P8" s="28"/>
      <c r="Q8" s="16"/>
      <c r="R8" s="50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4"/>
    </row>
    <row r="9" spans="1:53" ht="15.75">
      <c r="A9" s="6" t="s">
        <v>4</v>
      </c>
      <c r="B9" s="139" t="s">
        <v>40</v>
      </c>
      <c r="C9" s="139"/>
      <c r="D9" s="139"/>
      <c r="E9" s="139"/>
      <c r="F9" s="139"/>
      <c r="G9" s="111">
        <v>250740</v>
      </c>
      <c r="H9" s="89">
        <v>303898</v>
      </c>
      <c r="I9" s="70"/>
      <c r="J9" s="100">
        <f t="shared" si="0"/>
        <v>53158</v>
      </c>
      <c r="K9" s="78">
        <v>21.2</v>
      </c>
      <c r="L9" s="81">
        <f t="shared" si="1"/>
        <v>21.200446677833611</v>
      </c>
      <c r="M9" s="20"/>
      <c r="N9" s="34"/>
      <c r="O9" s="80"/>
      <c r="P9" s="68"/>
      <c r="Q9" s="16"/>
      <c r="R9" s="50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4"/>
    </row>
    <row r="10" spans="1:53" ht="15.75">
      <c r="A10" s="7" t="s">
        <v>5</v>
      </c>
      <c r="B10" s="138" t="s">
        <v>33</v>
      </c>
      <c r="C10" s="139"/>
      <c r="D10" s="139"/>
      <c r="E10" s="139"/>
      <c r="F10" s="139"/>
      <c r="G10" s="111">
        <v>238556.6</v>
      </c>
      <c r="H10" s="91">
        <v>280852.7</v>
      </c>
      <c r="I10" s="70"/>
      <c r="J10" s="100">
        <f t="shared" si="0"/>
        <v>42296.100000000006</v>
      </c>
      <c r="K10" s="78">
        <v>17.7</v>
      </c>
      <c r="L10" s="81">
        <f t="shared" si="1"/>
        <v>17.730006212362184</v>
      </c>
      <c r="M10" s="20"/>
      <c r="N10" s="119"/>
      <c r="O10" s="28"/>
      <c r="P10" s="68"/>
      <c r="Q10" s="50"/>
      <c r="R10" s="50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4"/>
    </row>
    <row r="11" spans="1:53" ht="15.75">
      <c r="A11" s="7" t="s">
        <v>6</v>
      </c>
      <c r="B11" s="138" t="s">
        <v>34</v>
      </c>
      <c r="C11" s="139"/>
      <c r="D11" s="139"/>
      <c r="E11" s="139"/>
      <c r="F11" s="139"/>
      <c r="G11" s="111">
        <v>12183.4</v>
      </c>
      <c r="H11" s="91">
        <v>17062.599999999999</v>
      </c>
      <c r="I11" s="70"/>
      <c r="J11" s="100">
        <f t="shared" si="0"/>
        <v>4879.1999999999989</v>
      </c>
      <c r="K11" s="78">
        <v>40</v>
      </c>
      <c r="L11" s="81">
        <f t="shared" si="1"/>
        <v>40.04793407423216</v>
      </c>
      <c r="M11" s="20"/>
      <c r="N11" s="125"/>
      <c r="O11" s="28"/>
      <c r="P11" s="108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4"/>
    </row>
    <row r="12" spans="1:53" ht="15.75">
      <c r="A12" s="7" t="s">
        <v>7</v>
      </c>
      <c r="B12" s="139" t="s">
        <v>26</v>
      </c>
      <c r="C12" s="139"/>
      <c r="D12" s="139"/>
      <c r="E12" s="139"/>
      <c r="F12" s="139"/>
      <c r="G12" s="111">
        <v>63722.5</v>
      </c>
      <c r="H12" s="89">
        <v>61061.8</v>
      </c>
      <c r="I12" s="70"/>
      <c r="J12" s="100">
        <f t="shared" si="0"/>
        <v>-2660.6999999999971</v>
      </c>
      <c r="K12" s="78">
        <v>-4.2</v>
      </c>
      <c r="L12" s="81">
        <f t="shared" si="1"/>
        <v>-4.1754482325709148</v>
      </c>
      <c r="M12" s="20"/>
      <c r="N12" s="120"/>
      <c r="O12" s="28"/>
      <c r="P12" s="18"/>
      <c r="Q12" s="50"/>
      <c r="R12" s="5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4"/>
    </row>
    <row r="13" spans="1:53" ht="15" customHeight="1">
      <c r="A13" s="151" t="s">
        <v>8</v>
      </c>
      <c r="B13" s="153" t="s">
        <v>27</v>
      </c>
      <c r="C13" s="154"/>
      <c r="D13" s="154"/>
      <c r="E13" s="154"/>
      <c r="F13" s="155"/>
      <c r="G13" s="167">
        <v>167462.5</v>
      </c>
      <c r="H13" s="169">
        <v>217378</v>
      </c>
      <c r="I13" s="160"/>
      <c r="J13" s="171">
        <f t="shared" si="0"/>
        <v>49915.5</v>
      </c>
      <c r="K13" s="140">
        <v>29.8</v>
      </c>
      <c r="L13" s="200">
        <f>H13/G13*100-100</f>
        <v>29.806971710084355</v>
      </c>
      <c r="M13" s="194"/>
      <c r="N13" s="195"/>
      <c r="O13" s="195"/>
      <c r="P13" s="195"/>
      <c r="Q13" s="197"/>
      <c r="R13" s="198"/>
      <c r="S13" s="199"/>
      <c r="T13" s="199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4"/>
    </row>
    <row r="14" spans="1:53" ht="29.25" customHeight="1">
      <c r="A14" s="152"/>
      <c r="B14" s="156"/>
      <c r="C14" s="157"/>
      <c r="D14" s="157"/>
      <c r="E14" s="157"/>
      <c r="F14" s="158"/>
      <c r="G14" s="168"/>
      <c r="H14" s="170"/>
      <c r="I14" s="161"/>
      <c r="J14" s="172"/>
      <c r="K14" s="141"/>
      <c r="L14" s="141"/>
      <c r="M14" s="194"/>
      <c r="N14" s="196"/>
      <c r="O14" s="196"/>
      <c r="P14" s="196"/>
      <c r="Q14" s="190"/>
      <c r="R14" s="199"/>
      <c r="S14" s="199"/>
      <c r="T14" s="199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4"/>
    </row>
    <row r="15" spans="1:53" ht="15" customHeight="1">
      <c r="A15" s="7" t="s">
        <v>9</v>
      </c>
      <c r="B15" s="139" t="s">
        <v>47</v>
      </c>
      <c r="C15" s="139"/>
      <c r="D15" s="139"/>
      <c r="E15" s="139"/>
      <c r="F15" s="139"/>
      <c r="G15" s="111">
        <v>143991.9</v>
      </c>
      <c r="H15" s="111">
        <v>162367.20000000001</v>
      </c>
      <c r="I15" s="70"/>
      <c r="J15" s="100">
        <f>H15-G15</f>
        <v>18375.300000000017</v>
      </c>
      <c r="K15" s="78">
        <v>12.8</v>
      </c>
      <c r="L15" s="71">
        <f>H15/G15*100-100</f>
        <v>12.761342825533944</v>
      </c>
      <c r="M15" s="20"/>
      <c r="N15" s="18"/>
      <c r="O15" s="120"/>
      <c r="P15" s="63"/>
      <c r="Q15" s="50"/>
      <c r="R15" s="50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4"/>
    </row>
    <row r="16" spans="1:53" ht="15" customHeight="1">
      <c r="A16" s="5" t="s">
        <v>10</v>
      </c>
      <c r="B16" s="142" t="s">
        <v>41</v>
      </c>
      <c r="C16" s="142"/>
      <c r="D16" s="142"/>
      <c r="E16" s="142"/>
      <c r="F16" s="142"/>
      <c r="G16" s="88">
        <v>312450.2</v>
      </c>
      <c r="H16" s="90">
        <v>414993.4</v>
      </c>
      <c r="I16" s="73"/>
      <c r="J16" s="99">
        <f t="shared" si="0"/>
        <v>102543.20000000001</v>
      </c>
      <c r="K16" s="79">
        <v>32.799999999999997</v>
      </c>
      <c r="L16" s="78">
        <f>H16/G16*100-100</f>
        <v>32.819054044452542</v>
      </c>
      <c r="M16" s="60"/>
      <c r="N16" s="88"/>
      <c r="O16" s="110"/>
      <c r="P16" s="18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4"/>
    </row>
    <row r="17" spans="1:53" ht="15" customHeight="1">
      <c r="A17" s="7" t="s">
        <v>11</v>
      </c>
      <c r="B17" s="139" t="s">
        <v>42</v>
      </c>
      <c r="C17" s="139"/>
      <c r="D17" s="139"/>
      <c r="E17" s="139"/>
      <c r="F17" s="139"/>
      <c r="G17" s="111">
        <v>211345.9</v>
      </c>
      <c r="H17" s="89">
        <v>286686.90000000002</v>
      </c>
      <c r="I17" s="70"/>
      <c r="J17" s="100">
        <f t="shared" si="0"/>
        <v>75341.000000000029</v>
      </c>
      <c r="K17" s="78">
        <v>35.6</v>
      </c>
      <c r="L17" s="78">
        <f>H17/G17*100-100</f>
        <v>35.648195683001205</v>
      </c>
      <c r="M17" s="20"/>
      <c r="N17" s="88"/>
      <c r="O17" s="28"/>
      <c r="P17" s="18"/>
      <c r="Q17" s="16"/>
      <c r="R17" s="50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4"/>
    </row>
    <row r="18" spans="1:53" ht="15.75">
      <c r="A18" s="8" t="s">
        <v>12</v>
      </c>
      <c r="B18" s="138" t="s">
        <v>46</v>
      </c>
      <c r="C18" s="139"/>
      <c r="D18" s="139"/>
      <c r="E18" s="139"/>
      <c r="F18" s="139"/>
      <c r="G18" s="111">
        <v>49410.8</v>
      </c>
      <c r="H18" s="92">
        <v>19757.900000000001</v>
      </c>
      <c r="I18" s="101"/>
      <c r="J18" s="102">
        <f t="shared" si="0"/>
        <v>-29652.9</v>
      </c>
      <c r="K18" s="103">
        <v>-60.01</v>
      </c>
      <c r="L18" s="78">
        <f>H18/G18*100-100</f>
        <v>-60.012993110817874</v>
      </c>
      <c r="M18" s="20"/>
      <c r="N18" s="88"/>
      <c r="O18" s="28"/>
      <c r="P18" s="28"/>
      <c r="Q18" s="16"/>
      <c r="R18" s="16"/>
      <c r="S18" s="50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4"/>
    </row>
    <row r="19" spans="1:53" ht="15.75">
      <c r="A19" s="7" t="s">
        <v>13</v>
      </c>
      <c r="B19" s="138" t="s">
        <v>35</v>
      </c>
      <c r="C19" s="139"/>
      <c r="D19" s="139"/>
      <c r="E19" s="139"/>
      <c r="F19" s="139"/>
      <c r="G19" s="111">
        <v>124517.6</v>
      </c>
      <c r="H19" s="91">
        <v>170989.4</v>
      </c>
      <c r="I19" s="101"/>
      <c r="J19" s="102">
        <f t="shared" si="0"/>
        <v>46471.799999999988</v>
      </c>
      <c r="K19" s="103">
        <v>37.299999999999997</v>
      </c>
      <c r="L19" s="78">
        <f>H19/G19*100-100</f>
        <v>37.321471020964111</v>
      </c>
      <c r="M19" s="20"/>
      <c r="N19" s="88"/>
      <c r="O19" s="120"/>
      <c r="P19" s="28"/>
      <c r="Q19" s="50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4"/>
    </row>
    <row r="20" spans="1:53" ht="15.75">
      <c r="A20" s="7" t="s">
        <v>14</v>
      </c>
      <c r="B20" s="138" t="s">
        <v>36</v>
      </c>
      <c r="C20" s="138"/>
      <c r="D20" s="138"/>
      <c r="E20" s="138"/>
      <c r="F20" s="138"/>
      <c r="G20" s="111">
        <v>19621.099999999999</v>
      </c>
      <c r="H20" s="91">
        <v>45232.4</v>
      </c>
      <c r="I20" s="101"/>
      <c r="J20" s="102">
        <f t="shared" si="0"/>
        <v>25611.300000000003</v>
      </c>
      <c r="K20" s="103">
        <v>130.5</v>
      </c>
      <c r="L20" s="78">
        <f t="shared" ref="L20:L29" si="2">H20/G20*100-100</f>
        <v>130.52937908679945</v>
      </c>
      <c r="M20" s="20"/>
      <c r="N20" s="80">
        <f>H17+H22+H23+H24</f>
        <v>414993.4</v>
      </c>
      <c r="O20" s="28"/>
      <c r="P20" s="61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4"/>
    </row>
    <row r="21" spans="1:53" ht="15.75">
      <c r="A21" s="7" t="s">
        <v>15</v>
      </c>
      <c r="B21" s="138" t="s">
        <v>37</v>
      </c>
      <c r="C21" s="138"/>
      <c r="D21" s="138"/>
      <c r="E21" s="138"/>
      <c r="F21" s="138"/>
      <c r="G21" s="111">
        <v>17796.400000000001</v>
      </c>
      <c r="H21" s="91">
        <v>0</v>
      </c>
      <c r="I21" s="101"/>
      <c r="J21" s="102">
        <f t="shared" si="0"/>
        <v>-17796.400000000001</v>
      </c>
      <c r="K21" s="103">
        <v>-100</v>
      </c>
      <c r="L21" s="78">
        <f t="shared" si="2"/>
        <v>-100</v>
      </c>
      <c r="M21" s="20"/>
      <c r="N21" s="80">
        <f>H18+H19+H20+H21</f>
        <v>235979.69999999998</v>
      </c>
      <c r="O21" s="28"/>
      <c r="P21" s="18"/>
      <c r="Q21" s="50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4"/>
    </row>
    <row r="22" spans="1:53" ht="31.5" customHeight="1">
      <c r="A22" s="10" t="s">
        <v>16</v>
      </c>
      <c r="B22" s="139" t="s">
        <v>28</v>
      </c>
      <c r="C22" s="139"/>
      <c r="D22" s="139"/>
      <c r="E22" s="139"/>
      <c r="F22" s="139"/>
      <c r="G22" s="111">
        <v>16171.3</v>
      </c>
      <c r="H22" s="89">
        <v>25529.599999999999</v>
      </c>
      <c r="I22" s="70"/>
      <c r="J22" s="70">
        <f t="shared" si="0"/>
        <v>9358.2999999999993</v>
      </c>
      <c r="K22" s="78">
        <v>57.9</v>
      </c>
      <c r="L22" s="70">
        <f t="shared" si="2"/>
        <v>57.869806385386454</v>
      </c>
      <c r="M22" s="20"/>
      <c r="N22" s="120"/>
      <c r="O22" s="28"/>
      <c r="P22" s="28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4"/>
    </row>
    <row r="23" spans="1:53" ht="30" customHeight="1">
      <c r="A23" s="7" t="s">
        <v>17</v>
      </c>
      <c r="B23" s="139" t="s">
        <v>29</v>
      </c>
      <c r="C23" s="139"/>
      <c r="D23" s="139"/>
      <c r="E23" s="139"/>
      <c r="F23" s="139"/>
      <c r="G23" s="111">
        <v>14971.8</v>
      </c>
      <c r="H23" s="89">
        <v>15254.2</v>
      </c>
      <c r="I23" s="70"/>
      <c r="J23" s="70">
        <f t="shared" si="0"/>
        <v>282.40000000000146</v>
      </c>
      <c r="K23" s="78">
        <v>1.9</v>
      </c>
      <c r="L23" s="71">
        <f t="shared" si="2"/>
        <v>1.8862127466303491</v>
      </c>
      <c r="M23" s="109"/>
      <c r="N23" s="112">
        <f>H16-H17-H22-H23</f>
        <v>87522.7</v>
      </c>
      <c r="O23" s="69"/>
      <c r="P23" s="63"/>
      <c r="Q23" s="50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4"/>
    </row>
    <row r="24" spans="1:53" ht="13.5" customHeight="1">
      <c r="A24" s="7" t="s">
        <v>18</v>
      </c>
      <c r="B24" s="139" t="s">
        <v>117</v>
      </c>
      <c r="C24" s="139"/>
      <c r="D24" s="139"/>
      <c r="E24" s="139"/>
      <c r="F24" s="139"/>
      <c r="G24" s="111">
        <v>69961.2</v>
      </c>
      <c r="H24" s="89">
        <v>87522.7</v>
      </c>
      <c r="I24" s="70"/>
      <c r="J24" s="70">
        <f t="shared" si="0"/>
        <v>17561.5</v>
      </c>
      <c r="K24" s="78">
        <v>25.1</v>
      </c>
      <c r="L24" s="20">
        <f t="shared" si="2"/>
        <v>25.101770695757068</v>
      </c>
      <c r="M24" s="20"/>
      <c r="N24" s="18"/>
      <c r="O24" s="119"/>
      <c r="P24" s="18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4"/>
    </row>
    <row r="25" spans="1:53" ht="13.5" customHeight="1">
      <c r="A25" s="162" t="s">
        <v>19</v>
      </c>
      <c r="B25" s="139" t="s">
        <v>43</v>
      </c>
      <c r="C25" s="139"/>
      <c r="D25" s="139"/>
      <c r="E25" s="139"/>
      <c r="F25" s="139"/>
      <c r="G25" s="182">
        <v>44326.8</v>
      </c>
      <c r="H25" s="173">
        <v>40991.300000000003</v>
      </c>
      <c r="I25" s="179"/>
      <c r="J25" s="176">
        <f t="shared" si="0"/>
        <v>-3335.5</v>
      </c>
      <c r="K25" s="163">
        <v>-7.5</v>
      </c>
      <c r="L25" s="133">
        <f t="shared" si="2"/>
        <v>-7.5247931274082447</v>
      </c>
      <c r="M25" s="201"/>
      <c r="N25" s="202">
        <f>H18+H19+H20+H21</f>
        <v>235979.69999999998</v>
      </c>
      <c r="O25" s="202"/>
      <c r="P25" s="203"/>
      <c r="Q25" s="185"/>
      <c r="R25" s="185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4"/>
    </row>
    <row r="26" spans="1:53" ht="15" hidden="1" customHeight="1">
      <c r="A26" s="162"/>
      <c r="B26" s="139"/>
      <c r="C26" s="139"/>
      <c r="D26" s="139"/>
      <c r="E26" s="139"/>
      <c r="F26" s="139"/>
      <c r="G26" s="183"/>
      <c r="H26" s="174"/>
      <c r="I26" s="180"/>
      <c r="J26" s="177"/>
      <c r="K26" s="164"/>
      <c r="L26" s="134"/>
      <c r="M26" s="201"/>
      <c r="N26" s="203"/>
      <c r="O26" s="203"/>
      <c r="P26" s="203"/>
      <c r="Q26" s="186"/>
      <c r="R26" s="186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4"/>
    </row>
    <row r="27" spans="1:53" ht="57" customHeight="1">
      <c r="A27" s="162"/>
      <c r="B27" s="139"/>
      <c r="C27" s="139"/>
      <c r="D27" s="139"/>
      <c r="E27" s="139"/>
      <c r="F27" s="139"/>
      <c r="G27" s="184"/>
      <c r="H27" s="175"/>
      <c r="I27" s="181"/>
      <c r="J27" s="178"/>
      <c r="K27" s="165"/>
      <c r="L27" s="135"/>
      <c r="M27" s="201"/>
      <c r="N27" s="203"/>
      <c r="O27" s="203"/>
      <c r="P27" s="203"/>
      <c r="Q27" s="187"/>
      <c r="R27" s="187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4"/>
    </row>
    <row r="28" spans="1:53" ht="19.5" customHeight="1">
      <c r="A28" s="5" t="s">
        <v>20</v>
      </c>
      <c r="B28" s="142" t="s">
        <v>30</v>
      </c>
      <c r="C28" s="142"/>
      <c r="D28" s="142"/>
      <c r="E28" s="142"/>
      <c r="F28" s="142"/>
      <c r="G28" s="126">
        <v>5384.6</v>
      </c>
      <c r="H28" s="104">
        <v>8625.7999999999993</v>
      </c>
      <c r="I28" s="105"/>
      <c r="J28" s="105">
        <f t="shared" si="0"/>
        <v>3241.1999999999989</v>
      </c>
      <c r="K28" s="106">
        <v>60.2</v>
      </c>
      <c r="L28" s="19">
        <f t="shared" si="2"/>
        <v>60.193886268246473</v>
      </c>
      <c r="M28" s="19"/>
      <c r="N28" s="17"/>
      <c r="O28" s="17">
        <v>1449983.7</v>
      </c>
      <c r="P28" s="127">
        <f>O28-H36</f>
        <v>-153571.00000000023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4"/>
    </row>
    <row r="29" spans="1:53" ht="15" customHeight="1">
      <c r="A29" s="162" t="s">
        <v>21</v>
      </c>
      <c r="B29" s="142" t="s">
        <v>44</v>
      </c>
      <c r="C29" s="142"/>
      <c r="D29" s="142"/>
      <c r="E29" s="142"/>
      <c r="F29" s="142"/>
      <c r="G29" s="182">
        <v>27848</v>
      </c>
      <c r="H29" s="173">
        <v>38956.300000000003</v>
      </c>
      <c r="I29" s="179"/>
      <c r="J29" s="176">
        <f>H29-G29</f>
        <v>11108.300000000003</v>
      </c>
      <c r="K29" s="163">
        <v>40</v>
      </c>
      <c r="L29" s="130">
        <f t="shared" si="2"/>
        <v>39.889040505601855</v>
      </c>
      <c r="M29" s="201"/>
      <c r="N29" s="202"/>
      <c r="O29" s="203"/>
      <c r="P29" s="203"/>
      <c r="Q29" s="185"/>
      <c r="R29" s="185"/>
      <c r="S29" s="185"/>
      <c r="T29" s="188"/>
      <c r="U29" s="188"/>
      <c r="V29" s="188"/>
      <c r="W29" s="188"/>
      <c r="X29" s="188"/>
      <c r="Y29" s="185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4"/>
    </row>
    <row r="30" spans="1:53" ht="15" customHeight="1">
      <c r="A30" s="162"/>
      <c r="B30" s="142"/>
      <c r="C30" s="142"/>
      <c r="D30" s="142"/>
      <c r="E30" s="142"/>
      <c r="F30" s="142"/>
      <c r="G30" s="183"/>
      <c r="H30" s="174"/>
      <c r="I30" s="180"/>
      <c r="J30" s="177"/>
      <c r="K30" s="164"/>
      <c r="L30" s="131"/>
      <c r="M30" s="201"/>
      <c r="N30" s="203"/>
      <c r="O30" s="203"/>
      <c r="P30" s="203"/>
      <c r="Q30" s="186"/>
      <c r="R30" s="186"/>
      <c r="S30" s="186"/>
      <c r="T30" s="189"/>
      <c r="U30" s="189"/>
      <c r="V30" s="189"/>
      <c r="W30" s="189"/>
      <c r="X30" s="189"/>
      <c r="Y30" s="186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4"/>
    </row>
    <row r="31" spans="1:53" ht="15" customHeight="1">
      <c r="A31" s="162"/>
      <c r="B31" s="142"/>
      <c r="C31" s="142"/>
      <c r="D31" s="142"/>
      <c r="E31" s="142"/>
      <c r="F31" s="142"/>
      <c r="G31" s="183"/>
      <c r="H31" s="174"/>
      <c r="I31" s="180"/>
      <c r="J31" s="177"/>
      <c r="K31" s="164"/>
      <c r="L31" s="131"/>
      <c r="M31" s="201"/>
      <c r="N31" s="203"/>
      <c r="O31" s="203"/>
      <c r="P31" s="203"/>
      <c r="Q31" s="186"/>
      <c r="R31" s="186"/>
      <c r="S31" s="186"/>
      <c r="T31" s="189"/>
      <c r="U31" s="189"/>
      <c r="V31" s="189"/>
      <c r="W31" s="189"/>
      <c r="X31" s="189"/>
      <c r="Y31" s="186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4"/>
    </row>
    <row r="32" spans="1:53" ht="27" customHeight="1">
      <c r="A32" s="162"/>
      <c r="B32" s="142"/>
      <c r="C32" s="142"/>
      <c r="D32" s="142"/>
      <c r="E32" s="142"/>
      <c r="F32" s="142"/>
      <c r="G32" s="184"/>
      <c r="H32" s="175"/>
      <c r="I32" s="181"/>
      <c r="J32" s="178"/>
      <c r="K32" s="165"/>
      <c r="L32" s="132"/>
      <c r="M32" s="201"/>
      <c r="N32" s="203"/>
      <c r="O32" s="203"/>
      <c r="P32" s="203"/>
      <c r="Q32" s="187"/>
      <c r="R32" s="187"/>
      <c r="S32" s="187"/>
      <c r="T32" s="190"/>
      <c r="U32" s="190"/>
      <c r="V32" s="190"/>
      <c r="W32" s="190"/>
      <c r="X32" s="190"/>
      <c r="Y32" s="187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4"/>
    </row>
    <row r="33" spans="1:53" ht="14.25" customHeight="1">
      <c r="A33" s="5" t="s">
        <v>22</v>
      </c>
      <c r="B33" s="142" t="s">
        <v>31</v>
      </c>
      <c r="C33" s="142"/>
      <c r="D33" s="142"/>
      <c r="E33" s="142"/>
      <c r="F33" s="142"/>
      <c r="G33" s="88">
        <v>0</v>
      </c>
      <c r="H33" s="90">
        <v>1081.3</v>
      </c>
      <c r="I33" s="72"/>
      <c r="J33" s="72">
        <f>H33-G33</f>
        <v>1081.3</v>
      </c>
      <c r="K33" s="79"/>
      <c r="L33" s="19" t="e">
        <f>H33/G33*100-100</f>
        <v>#DIV/0!</v>
      </c>
      <c r="M33" s="19"/>
      <c r="N33" s="17"/>
      <c r="O33" s="17"/>
      <c r="P33" s="17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4"/>
    </row>
    <row r="34" spans="1:53" ht="15" customHeight="1">
      <c r="A34" s="5" t="s">
        <v>23</v>
      </c>
      <c r="B34" s="142" t="s">
        <v>32</v>
      </c>
      <c r="C34" s="142"/>
      <c r="D34" s="142"/>
      <c r="E34" s="142"/>
      <c r="F34" s="142"/>
      <c r="G34" s="88">
        <v>87600.9</v>
      </c>
      <c r="H34" s="90">
        <v>95457.600000000006</v>
      </c>
      <c r="I34" s="72"/>
      <c r="J34" s="72">
        <f>H34-G34</f>
        <v>7856.7000000000116</v>
      </c>
      <c r="K34" s="79">
        <v>9</v>
      </c>
      <c r="L34" s="25">
        <f>H34/G34*100-100</f>
        <v>8.9687434718136672</v>
      </c>
      <c r="M34" s="19"/>
      <c r="N34" s="17"/>
      <c r="O34" s="127">
        <f>H36-H7-H16-H25-H28-H29-H33-H34</f>
        <v>45709.000000000204</v>
      </c>
      <c r="P34" s="17">
        <v>1603554.7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4"/>
    </row>
    <row r="35" spans="1:53" ht="15" customHeight="1">
      <c r="A35" s="5" t="s">
        <v>24</v>
      </c>
      <c r="B35" s="142" t="s">
        <v>118</v>
      </c>
      <c r="C35" s="142"/>
      <c r="D35" s="142"/>
      <c r="E35" s="142"/>
      <c r="F35" s="142"/>
      <c r="G35" s="88">
        <v>29150.2</v>
      </c>
      <c r="H35" s="90">
        <v>45709</v>
      </c>
      <c r="I35" s="72"/>
      <c r="J35" s="72">
        <f t="shared" ref="J35:J36" si="3">H35-G35</f>
        <v>16558.8</v>
      </c>
      <c r="K35" s="79">
        <v>56.8</v>
      </c>
      <c r="L35" s="25">
        <f t="shared" ref="L35:L36" si="4">H35/G35*100-100</f>
        <v>56.80509910738175</v>
      </c>
      <c r="M35" s="12"/>
      <c r="N35" s="129">
        <f>P34-H7-H16-H25-H28-H29-H33-H34</f>
        <v>45708.999999999971</v>
      </c>
      <c r="O35" s="17"/>
      <c r="P35" s="17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4"/>
    </row>
    <row r="36" spans="1:53" ht="15.75">
      <c r="A36" s="7"/>
      <c r="B36" s="162" t="s">
        <v>38</v>
      </c>
      <c r="C36" s="162"/>
      <c r="D36" s="162"/>
      <c r="E36" s="162"/>
      <c r="F36" s="162"/>
      <c r="G36" s="88">
        <f>G7+G16+G25+G28+G29+G33+G34+G35</f>
        <v>1276664.3999999999</v>
      </c>
      <c r="H36" s="90">
        <f>H7+H16+H25+H28+H29+H33+H34+H35</f>
        <v>1603554.7000000002</v>
      </c>
      <c r="I36" s="72">
        <f t="shared" ref="I36" si="5">I35+I34+I33+I29+I28+I25+I16+I7</f>
        <v>0</v>
      </c>
      <c r="J36" s="72">
        <f t="shared" si="3"/>
        <v>326890.30000000028</v>
      </c>
      <c r="K36" s="79">
        <v>25.6</v>
      </c>
      <c r="L36" s="25">
        <f t="shared" si="4"/>
        <v>25.605029794830998</v>
      </c>
      <c r="M36" s="19"/>
      <c r="N36" s="17"/>
      <c r="O36" s="17"/>
      <c r="P36" s="27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4"/>
    </row>
    <row r="37" spans="1:53" ht="15.75">
      <c r="D37" s="2"/>
      <c r="E37" s="2"/>
      <c r="F37" s="2"/>
      <c r="G37" s="2"/>
      <c r="H37" s="26"/>
      <c r="I37" s="82"/>
      <c r="J37" s="82"/>
      <c r="K37" s="2"/>
      <c r="L37" s="2"/>
      <c r="M37" s="2"/>
      <c r="N37" s="11"/>
      <c r="O37" s="11"/>
    </row>
    <row r="38" spans="1:53">
      <c r="E38" s="2"/>
      <c r="F38" s="2"/>
      <c r="G38" s="26"/>
      <c r="H38" s="26"/>
      <c r="I38" s="2"/>
      <c r="J38" s="26"/>
      <c r="K38" s="26"/>
      <c r="L38" s="26"/>
      <c r="M38" s="2"/>
      <c r="N38" s="2"/>
      <c r="O38" s="2"/>
    </row>
    <row r="39" spans="1:53">
      <c r="E39" s="2"/>
      <c r="F39" s="2"/>
      <c r="G39" s="123"/>
      <c r="H39" s="26"/>
      <c r="I39" s="2"/>
      <c r="J39" s="2"/>
      <c r="K39" s="122"/>
      <c r="L39" s="124"/>
      <c r="M39" s="2"/>
    </row>
    <row r="40" spans="1:53">
      <c r="G40" s="2"/>
      <c r="H40" s="2"/>
      <c r="I40" s="2"/>
      <c r="J40" s="2"/>
      <c r="K40" s="2"/>
      <c r="L40" s="2"/>
    </row>
  </sheetData>
  <mergeCells count="211">
    <mergeCell ref="AT25:AT27"/>
    <mergeCell ref="AG25:AG27"/>
    <mergeCell ref="AH25:AH27"/>
    <mergeCell ref="L13:L14"/>
    <mergeCell ref="S29:S32"/>
    <mergeCell ref="T29:T32"/>
    <mergeCell ref="U29:U32"/>
    <mergeCell ref="V29:V32"/>
    <mergeCell ref="W29:W32"/>
    <mergeCell ref="X29:X32"/>
    <mergeCell ref="M29:M32"/>
    <mergeCell ref="N29:N32"/>
    <mergeCell ref="O29:O32"/>
    <mergeCell ref="P29:P32"/>
    <mergeCell ref="Q29:Q32"/>
    <mergeCell ref="R29:R32"/>
    <mergeCell ref="AK25:AK27"/>
    <mergeCell ref="AL25:AL27"/>
    <mergeCell ref="AM25:AM27"/>
    <mergeCell ref="M25:M27"/>
    <mergeCell ref="N25:N27"/>
    <mergeCell ref="O25:O27"/>
    <mergeCell ref="P25:P27"/>
    <mergeCell ref="Q25:Q27"/>
    <mergeCell ref="AU13:AU14"/>
    <mergeCell ref="AV13:AV14"/>
    <mergeCell ref="AW13:AW14"/>
    <mergeCell ref="AX13:AX14"/>
    <mergeCell ref="AM13:AM14"/>
    <mergeCell ref="AN13:AN14"/>
    <mergeCell ref="AO13:AO14"/>
    <mergeCell ref="AP13:AP14"/>
    <mergeCell ref="AQ13:AQ14"/>
    <mergeCell ref="R25:R27"/>
    <mergeCell ref="S25:S27"/>
    <mergeCell ref="T25:T27"/>
    <mergeCell ref="AS13:AS14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AQ25:AQ27"/>
    <mergeCell ref="AR25:AR27"/>
    <mergeCell ref="AS25:AS27"/>
    <mergeCell ref="AL13:AL14"/>
    <mergeCell ref="AA13:AA14"/>
    <mergeCell ref="AB13:AB14"/>
    <mergeCell ref="U13:U14"/>
    <mergeCell ref="V13:V14"/>
    <mergeCell ref="AY4:AY5"/>
    <mergeCell ref="AZ4:AZ5"/>
    <mergeCell ref="M13:M14"/>
    <mergeCell ref="N13:N14"/>
    <mergeCell ref="O13:O14"/>
    <mergeCell ref="P13:P14"/>
    <mergeCell ref="Q13:Q14"/>
    <mergeCell ref="R13:R14"/>
    <mergeCell ref="S13:S14"/>
    <mergeCell ref="T13:T14"/>
    <mergeCell ref="AS4:AS5"/>
    <mergeCell ref="AT4:AT5"/>
    <mergeCell ref="AU4:AU5"/>
    <mergeCell ref="AV4:AV5"/>
    <mergeCell ref="AW4:AW5"/>
    <mergeCell ref="AX4:AX5"/>
    <mergeCell ref="AM4:AM5"/>
    <mergeCell ref="AN4:AN5"/>
    <mergeCell ref="AI13:AI14"/>
    <mergeCell ref="AJ13:AJ14"/>
    <mergeCell ref="AK13:AK14"/>
    <mergeCell ref="AY13:AY14"/>
    <mergeCell ref="AZ13:AZ14"/>
    <mergeCell ref="AT13:AT14"/>
    <mergeCell ref="AQ4:AQ5"/>
    <mergeCell ref="AR4:AR5"/>
    <mergeCell ref="AG4:AG5"/>
    <mergeCell ref="AH4:AH5"/>
    <mergeCell ref="AI4:AI5"/>
    <mergeCell ref="AJ4:AJ5"/>
    <mergeCell ref="AK4:AK5"/>
    <mergeCell ref="AL4:AL5"/>
    <mergeCell ref="AF13:AF14"/>
    <mergeCell ref="AF4:AF5"/>
    <mergeCell ref="AR13:AR14"/>
    <mergeCell ref="AG13:AG14"/>
    <mergeCell ref="AH13:AH14"/>
    <mergeCell ref="AO4:AO5"/>
    <mergeCell ref="AP4:AP5"/>
    <mergeCell ref="W13:W14"/>
    <mergeCell ref="X13:X14"/>
    <mergeCell ref="Y13:Y14"/>
    <mergeCell ref="Z13:Z14"/>
    <mergeCell ref="AC13:AC14"/>
    <mergeCell ref="AD13:AD14"/>
    <mergeCell ref="AE13:AE14"/>
    <mergeCell ref="U4:U5"/>
    <mergeCell ref="V4:V5"/>
    <mergeCell ref="W4:W5"/>
    <mergeCell ref="X4:X5"/>
    <mergeCell ref="Y4:Y5"/>
    <mergeCell ref="Z4:Z5"/>
    <mergeCell ref="AD4:AD5"/>
    <mergeCell ref="AE4:AE5"/>
    <mergeCell ref="N4:N5"/>
    <mergeCell ref="P4:P5"/>
    <mergeCell ref="Q4:Q5"/>
    <mergeCell ref="R4:R5"/>
    <mergeCell ref="S4:S5"/>
    <mergeCell ref="T4:T5"/>
    <mergeCell ref="AA4:AA5"/>
    <mergeCell ref="AB4:AB5"/>
    <mergeCell ref="AC4:AC5"/>
    <mergeCell ref="AU25:AU27"/>
    <mergeCell ref="AV25:AV27"/>
    <mergeCell ref="AI25:AI27"/>
    <mergeCell ref="AJ25:AJ27"/>
    <mergeCell ref="AZ29:AZ32"/>
    <mergeCell ref="AK29:AK32"/>
    <mergeCell ref="AL29:AL32"/>
    <mergeCell ref="AM29:AM32"/>
    <mergeCell ref="AN29:AN32"/>
    <mergeCell ref="AZ25:AZ27"/>
    <mergeCell ref="AN25:AN27"/>
    <mergeCell ref="AO25:AO27"/>
    <mergeCell ref="AP25:AP27"/>
    <mergeCell ref="AW25:AW27"/>
    <mergeCell ref="AX25:AX27"/>
    <mergeCell ref="AY25:AY27"/>
    <mergeCell ref="AQ29:AQ32"/>
    <mergeCell ref="AR29:AR32"/>
    <mergeCell ref="AS29:AS32"/>
    <mergeCell ref="AT29:AT32"/>
    <mergeCell ref="AU29:AU32"/>
    <mergeCell ref="AV29:AV32"/>
    <mergeCell ref="AI29:AI32"/>
    <mergeCell ref="AJ29:AJ32"/>
    <mergeCell ref="Y29:Y32"/>
    <mergeCell ref="Z29:Z32"/>
    <mergeCell ref="AA29:AA32"/>
    <mergeCell ref="AB29:AB32"/>
    <mergeCell ref="AC29:AC32"/>
    <mergeCell ref="AD29:AD32"/>
    <mergeCell ref="AO29:AO32"/>
    <mergeCell ref="AP29:AP32"/>
    <mergeCell ref="AY29:AY32"/>
    <mergeCell ref="AH29:AH32"/>
    <mergeCell ref="AW29:AW32"/>
    <mergeCell ref="AX29:AX32"/>
    <mergeCell ref="AE29:AE32"/>
    <mergeCell ref="AF29:AF32"/>
    <mergeCell ref="AG29:AG32"/>
    <mergeCell ref="A29:A32"/>
    <mergeCell ref="B29:F32"/>
    <mergeCell ref="K29:K32"/>
    <mergeCell ref="A25:A27"/>
    <mergeCell ref="B25:F27"/>
    <mergeCell ref="I25:I27"/>
    <mergeCell ref="I29:I32"/>
    <mergeCell ref="G25:G27"/>
    <mergeCell ref="G29:G32"/>
    <mergeCell ref="G4:H4"/>
    <mergeCell ref="J4:J5"/>
    <mergeCell ref="G13:G14"/>
    <mergeCell ref="H13:H14"/>
    <mergeCell ref="J13:J14"/>
    <mergeCell ref="H25:H27"/>
    <mergeCell ref="J25:J27"/>
    <mergeCell ref="H29:H32"/>
    <mergeCell ref="J29:J32"/>
    <mergeCell ref="B10:F10"/>
    <mergeCell ref="B11:F11"/>
    <mergeCell ref="H6:I6"/>
    <mergeCell ref="I13:I14"/>
    <mergeCell ref="B33:F33"/>
    <mergeCell ref="B34:F34"/>
    <mergeCell ref="B35:F35"/>
    <mergeCell ref="B36:F36"/>
    <mergeCell ref="K25:K27"/>
    <mergeCell ref="B28:F28"/>
    <mergeCell ref="L29:L32"/>
    <mergeCell ref="L25:L27"/>
    <mergeCell ref="A1:H3"/>
    <mergeCell ref="B19:F19"/>
    <mergeCell ref="B20:F20"/>
    <mergeCell ref="B21:F21"/>
    <mergeCell ref="B22:F22"/>
    <mergeCell ref="B23:F23"/>
    <mergeCell ref="B24:F24"/>
    <mergeCell ref="K13:K14"/>
    <mergeCell ref="B15:F15"/>
    <mergeCell ref="B16:F16"/>
    <mergeCell ref="B17:F17"/>
    <mergeCell ref="B18:F18"/>
    <mergeCell ref="A4:A5"/>
    <mergeCell ref="B4:F5"/>
    <mergeCell ref="K4:K5"/>
    <mergeCell ref="B12:F12"/>
    <mergeCell ref="A13:A14"/>
    <mergeCell ref="B13:F14"/>
    <mergeCell ref="B6:F6"/>
    <mergeCell ref="B7:F7"/>
    <mergeCell ref="B8:F8"/>
    <mergeCell ref="B9:F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Normal="100" workbookViewId="0">
      <selection activeCell="Q14" sqref="Q14"/>
    </sheetView>
  </sheetViews>
  <sheetFormatPr defaultRowHeight="15"/>
  <cols>
    <col min="2" max="2" width="9.5703125" bestFit="1" customWidth="1"/>
    <col min="9" max="9" width="8.5703125" customWidth="1"/>
    <col min="14" max="14" width="11.140625" customWidth="1"/>
    <col min="16" max="16" width="11.42578125" bestFit="1" customWidth="1"/>
    <col min="17" max="17" width="10" bestFit="1" customWidth="1"/>
  </cols>
  <sheetData>
    <row r="1" spans="1:17">
      <c r="C1" s="204" t="s">
        <v>119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49" t="s">
        <v>111</v>
      </c>
    </row>
    <row r="2" spans="1:17">
      <c r="N2" s="29"/>
    </row>
    <row r="3" spans="1:17">
      <c r="N3" s="30" t="s">
        <v>48</v>
      </c>
    </row>
    <row r="4" spans="1:17">
      <c r="A4" s="31"/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2" t="s">
        <v>54</v>
      </c>
      <c r="H4" s="32" t="s">
        <v>55</v>
      </c>
      <c r="I4" s="32" t="s">
        <v>56</v>
      </c>
      <c r="J4" s="32" t="s">
        <v>57</v>
      </c>
      <c r="K4" s="32" t="s">
        <v>58</v>
      </c>
      <c r="L4" s="32" t="s">
        <v>59</v>
      </c>
      <c r="M4" s="32" t="s">
        <v>60</v>
      </c>
      <c r="N4" s="33" t="s">
        <v>61</v>
      </c>
    </row>
    <row r="5" spans="1:17">
      <c r="A5" s="55">
        <v>2010</v>
      </c>
      <c r="B5" s="47">
        <v>6358.5</v>
      </c>
      <c r="C5" s="44">
        <v>62651.7</v>
      </c>
      <c r="D5" s="44">
        <v>168703.3</v>
      </c>
      <c r="E5" s="44">
        <v>85467.01</v>
      </c>
      <c r="F5" s="44">
        <v>84677.5</v>
      </c>
      <c r="G5" s="44">
        <v>105596.3</v>
      </c>
      <c r="H5" s="44">
        <v>72574.3</v>
      </c>
      <c r="I5" s="44">
        <v>60245.9</v>
      </c>
      <c r="J5" s="44">
        <v>94774.9</v>
      </c>
      <c r="K5" s="44">
        <v>74708.800000000003</v>
      </c>
      <c r="L5" s="44">
        <v>93503.9</v>
      </c>
      <c r="M5" s="44">
        <v>198305.7</v>
      </c>
      <c r="N5" s="42">
        <v>1107567.81</v>
      </c>
    </row>
    <row r="6" spans="1:17">
      <c r="A6" s="55">
        <v>2011</v>
      </c>
      <c r="B6" s="47">
        <v>62405</v>
      </c>
      <c r="C6" s="44">
        <v>137627.9</v>
      </c>
      <c r="D6" s="44">
        <v>99184.8</v>
      </c>
      <c r="E6" s="44">
        <v>114436.4</v>
      </c>
      <c r="F6" s="44">
        <v>116221.7</v>
      </c>
      <c r="G6" s="44">
        <v>58788.2</v>
      </c>
      <c r="H6" s="44">
        <v>143928.4</v>
      </c>
      <c r="I6" s="44">
        <v>124436.7</v>
      </c>
      <c r="J6" s="44">
        <v>89189.9</v>
      </c>
      <c r="K6" s="44">
        <v>122656.3</v>
      </c>
      <c r="L6" s="44">
        <v>141639.6</v>
      </c>
      <c r="M6" s="44">
        <v>35966.39</v>
      </c>
      <c r="N6" s="42">
        <f t="shared" ref="N6:N10" si="0">B6+C6+D6+E6+F6+G6+H6+I6+J6+K6+L6+M6</f>
        <v>1246481.2899999998</v>
      </c>
    </row>
    <row r="7" spans="1:17">
      <c r="A7" s="55">
        <v>2012</v>
      </c>
      <c r="B7" s="47">
        <v>114011</v>
      </c>
      <c r="C7" s="44">
        <v>180666.57</v>
      </c>
      <c r="D7" s="44">
        <v>123818.15</v>
      </c>
      <c r="E7" s="44">
        <v>139859.60999999999</v>
      </c>
      <c r="F7" s="44">
        <v>153456.20000000001</v>
      </c>
      <c r="G7" s="44">
        <v>299680</v>
      </c>
      <c r="H7" s="44">
        <v>110969.86</v>
      </c>
      <c r="I7" s="44">
        <v>119689.54</v>
      </c>
      <c r="J7" s="44">
        <v>93165</v>
      </c>
      <c r="K7" s="44">
        <v>121313.2</v>
      </c>
      <c r="L7" s="44">
        <v>155344.38</v>
      </c>
      <c r="M7" s="44">
        <v>135344.49</v>
      </c>
      <c r="N7" s="42">
        <f t="shared" si="0"/>
        <v>1747318.0000000002</v>
      </c>
      <c r="Q7" s="29"/>
    </row>
    <row r="8" spans="1:17">
      <c r="A8" s="56">
        <v>2013</v>
      </c>
      <c r="B8" s="48">
        <v>134349.07999999999</v>
      </c>
      <c r="C8" s="43">
        <v>75472.52</v>
      </c>
      <c r="D8" s="43">
        <v>120295.88</v>
      </c>
      <c r="E8" s="43">
        <v>137443</v>
      </c>
      <c r="F8" s="43">
        <v>127514.72</v>
      </c>
      <c r="G8" s="43">
        <v>177855.6</v>
      </c>
      <c r="H8" s="43">
        <v>146560.85999999999</v>
      </c>
      <c r="I8" s="43">
        <v>192403.9</v>
      </c>
      <c r="J8" s="43">
        <v>172257.7</v>
      </c>
      <c r="K8" s="43">
        <v>236238.32</v>
      </c>
      <c r="L8" s="43">
        <v>223981.9</v>
      </c>
      <c r="M8" s="43">
        <v>180203.4</v>
      </c>
      <c r="N8" s="42">
        <f t="shared" si="0"/>
        <v>1924576.8799999997</v>
      </c>
      <c r="O8" s="26"/>
      <c r="P8" s="2"/>
    </row>
    <row r="9" spans="1:17">
      <c r="A9" s="55">
        <v>2014</v>
      </c>
      <c r="B9" s="44">
        <v>182015</v>
      </c>
      <c r="C9" s="44">
        <v>106067.1</v>
      </c>
      <c r="D9" s="44">
        <v>273928.59999999998</v>
      </c>
      <c r="E9" s="44">
        <v>176800.2</v>
      </c>
      <c r="F9" s="44">
        <v>179078.3</v>
      </c>
      <c r="G9" s="45">
        <v>292982.5</v>
      </c>
      <c r="H9" s="44">
        <v>193105.4</v>
      </c>
      <c r="I9" s="44">
        <v>291564.79999999999</v>
      </c>
      <c r="J9" s="44">
        <v>147394.20000000001</v>
      </c>
      <c r="K9" s="44">
        <v>165392.9</v>
      </c>
      <c r="L9" s="44">
        <v>174213.2</v>
      </c>
      <c r="M9" s="44">
        <v>228357.6</v>
      </c>
      <c r="N9" s="42">
        <f t="shared" si="0"/>
        <v>2410899.7999999998</v>
      </c>
      <c r="O9" s="2"/>
      <c r="P9" s="118"/>
    </row>
    <row r="10" spans="1:17">
      <c r="A10" s="55">
        <v>2015</v>
      </c>
      <c r="B10" s="54">
        <v>99196</v>
      </c>
      <c r="C10" s="46">
        <v>104879.2</v>
      </c>
      <c r="D10" s="46">
        <v>234950.5</v>
      </c>
      <c r="E10" s="46">
        <v>174039.4</v>
      </c>
      <c r="F10" s="46">
        <v>86589.3</v>
      </c>
      <c r="G10" s="46">
        <v>232681.1</v>
      </c>
      <c r="H10" s="46">
        <v>191219.8</v>
      </c>
      <c r="I10" s="46">
        <v>153109.1</v>
      </c>
      <c r="J10" s="46">
        <v>192401</v>
      </c>
      <c r="K10" s="46">
        <v>199846.7</v>
      </c>
      <c r="L10" s="46">
        <v>175869</v>
      </c>
      <c r="M10" s="46">
        <v>225247.6</v>
      </c>
      <c r="N10" s="117">
        <f t="shared" si="0"/>
        <v>2070028.7000000002</v>
      </c>
      <c r="P10" s="29"/>
    </row>
    <row r="11" spans="1:17" ht="18.75" customHeight="1">
      <c r="A11" s="57">
        <v>2016</v>
      </c>
      <c r="B11" s="48">
        <v>14205.8</v>
      </c>
      <c r="C11" s="62">
        <v>266732.79999999999</v>
      </c>
      <c r="D11" s="62">
        <v>360389.5</v>
      </c>
      <c r="E11" s="62">
        <v>221601.3</v>
      </c>
      <c r="F11" s="62">
        <v>254358</v>
      </c>
      <c r="G11" s="46">
        <v>208531.31000000029</v>
      </c>
      <c r="H11" s="43">
        <v>124165</v>
      </c>
      <c r="I11" s="46">
        <v>153570.99</v>
      </c>
      <c r="J11" s="46"/>
      <c r="K11" s="46"/>
      <c r="L11" s="46"/>
      <c r="M11" s="46"/>
      <c r="N11" s="117">
        <f>B11+C11+D11+E11+F11+G11+H11+I11+J11+K11+L11+M11</f>
        <v>1603554.7000000002</v>
      </c>
      <c r="P11" s="29"/>
    </row>
    <row r="12" spans="1:17">
      <c r="A12" s="113"/>
      <c r="B12" s="116"/>
      <c r="C12" s="114"/>
      <c r="D12" s="114"/>
      <c r="E12" s="114"/>
      <c r="F12" s="114"/>
      <c r="G12" s="114"/>
      <c r="H12" s="115"/>
      <c r="I12" s="114"/>
      <c r="J12" s="114"/>
      <c r="K12" s="114"/>
      <c r="L12" s="114"/>
      <c r="M12" s="114"/>
      <c r="N12" s="29"/>
      <c r="P12" s="29">
        <f>1603554.7-N11</f>
        <v>0</v>
      </c>
    </row>
    <row r="13" spans="1:17">
      <c r="N13" s="29"/>
      <c r="P13" s="29"/>
    </row>
    <row r="14" spans="1:17">
      <c r="N14" s="29"/>
      <c r="P14" s="29"/>
    </row>
    <row r="15" spans="1:17">
      <c r="N15" s="29"/>
      <c r="P15" s="29"/>
    </row>
    <row r="16" spans="1:17">
      <c r="N16" s="29"/>
    </row>
    <row r="17" spans="2:14">
      <c r="N17" s="29"/>
    </row>
    <row r="18" spans="2:14">
      <c r="N18" s="29"/>
    </row>
    <row r="19" spans="2:14">
      <c r="N19" s="29"/>
    </row>
    <row r="20" spans="2:14">
      <c r="N20" s="29"/>
    </row>
    <row r="21" spans="2:14">
      <c r="N21" s="29"/>
    </row>
    <row r="22" spans="2:14">
      <c r="N22" s="29"/>
    </row>
    <row r="23" spans="2:14">
      <c r="N23" s="29"/>
    </row>
    <row r="24" spans="2:14">
      <c r="N24" s="29"/>
    </row>
    <row r="25" spans="2:14">
      <c r="N25" s="29"/>
    </row>
    <row r="26" spans="2:14">
      <c r="N26" s="29"/>
    </row>
    <row r="27" spans="2:14">
      <c r="N27" s="29"/>
    </row>
    <row r="28" spans="2:14">
      <c r="N28" s="29"/>
    </row>
    <row r="29" spans="2:14">
      <c r="N29" s="29"/>
    </row>
    <row r="30" spans="2:14">
      <c r="N30" s="29"/>
    </row>
    <row r="31" spans="2:14">
      <c r="N31" s="29"/>
    </row>
    <row r="32" spans="2:14">
      <c r="B32" s="2"/>
      <c r="N32" s="29"/>
    </row>
    <row r="33" spans="1:1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9"/>
    </row>
    <row r="34" spans="1:1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9"/>
    </row>
    <row r="35" spans="1:1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N35" s="29"/>
    </row>
    <row r="36" spans="1:1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N36" s="29"/>
    </row>
    <row r="37" spans="1:1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N37" s="29"/>
    </row>
    <row r="38" spans="1:1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N38" s="29"/>
    </row>
    <row r="39" spans="1:1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N39" s="29"/>
    </row>
    <row r="40" spans="1:14">
      <c r="A40" s="2"/>
      <c r="C40" s="2"/>
      <c r="D40" s="2"/>
      <c r="E40" s="2"/>
      <c r="F40" s="2"/>
      <c r="G40" s="2"/>
      <c r="H40" s="2"/>
      <c r="I40" s="2"/>
      <c r="J40" s="2"/>
      <c r="K40" s="2"/>
      <c r="N40" s="29"/>
    </row>
    <row r="41" spans="1:14">
      <c r="N41" s="29"/>
    </row>
  </sheetData>
  <mergeCells count="1">
    <mergeCell ref="C1:M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8" workbookViewId="0">
      <selection activeCell="K43" sqref="K43"/>
    </sheetView>
  </sheetViews>
  <sheetFormatPr defaultRowHeight="15"/>
  <cols>
    <col min="2" max="2" width="8.7109375" customWidth="1"/>
    <col min="3" max="3" width="11" customWidth="1"/>
    <col min="4" max="4" width="10" customWidth="1"/>
    <col min="5" max="5" width="9" customWidth="1"/>
    <col min="6" max="6" width="8.5703125" customWidth="1"/>
    <col min="7" max="7" width="6" style="67" customWidth="1"/>
    <col min="8" max="8" width="7.140625" style="67" customWidth="1"/>
    <col min="9" max="9" width="7.85546875" style="34" customWidth="1"/>
    <col min="10" max="10" width="7.5703125" style="34" customWidth="1"/>
  </cols>
  <sheetData>
    <row r="1" spans="1:12">
      <c r="B1" s="211" t="s">
        <v>62</v>
      </c>
      <c r="C1" s="211"/>
      <c r="D1" s="211"/>
      <c r="E1" s="211"/>
      <c r="F1" s="211"/>
      <c r="G1" s="211"/>
      <c r="H1" s="211"/>
      <c r="I1" s="211"/>
      <c r="J1" s="211"/>
      <c r="K1" s="35"/>
    </row>
    <row r="2" spans="1:12">
      <c r="B2" s="212" t="s">
        <v>121</v>
      </c>
      <c r="C2" s="212"/>
      <c r="D2" s="212"/>
      <c r="E2" s="212"/>
      <c r="F2" s="212"/>
      <c r="G2" s="212"/>
      <c r="H2" s="212"/>
      <c r="I2" s="212"/>
      <c r="J2" s="212"/>
      <c r="K2" s="35"/>
    </row>
    <row r="3" spans="1:12" ht="2.25" customHeight="1">
      <c r="B3" s="37"/>
      <c r="C3" s="37"/>
      <c r="D3" s="37"/>
      <c r="E3" s="37"/>
      <c r="F3" s="37"/>
      <c r="G3" s="64"/>
      <c r="H3" s="64"/>
      <c r="I3" s="38"/>
      <c r="J3" s="38"/>
      <c r="K3" s="35"/>
    </row>
    <row r="4" spans="1:12" ht="21" customHeight="1">
      <c r="A4" s="217" t="s">
        <v>63</v>
      </c>
      <c r="B4" s="217"/>
      <c r="C4" s="216" t="s">
        <v>65</v>
      </c>
      <c r="D4" s="216"/>
      <c r="E4" s="216"/>
      <c r="F4" s="216"/>
      <c r="G4" s="213" t="s">
        <v>64</v>
      </c>
      <c r="H4" s="214"/>
      <c r="I4" s="214"/>
      <c r="J4" s="215"/>
      <c r="K4" s="35"/>
    </row>
    <row r="5" spans="1:12" ht="25.5" customHeight="1">
      <c r="A5" s="217"/>
      <c r="B5" s="217"/>
      <c r="C5" s="95">
        <v>2015</v>
      </c>
      <c r="D5" s="95">
        <v>2016</v>
      </c>
      <c r="E5" s="95" t="s">
        <v>66</v>
      </c>
      <c r="F5" s="96" t="s">
        <v>67</v>
      </c>
      <c r="G5" s="97">
        <v>2015</v>
      </c>
      <c r="H5" s="97">
        <v>2016</v>
      </c>
      <c r="I5" s="98" t="s">
        <v>66</v>
      </c>
      <c r="J5" s="98" t="s">
        <v>68</v>
      </c>
      <c r="K5" s="35"/>
    </row>
    <row r="6" spans="1:12" ht="16.5" customHeight="1">
      <c r="A6" s="206" t="s">
        <v>69</v>
      </c>
      <c r="B6" s="207"/>
      <c r="C6" s="40">
        <v>249886.7</v>
      </c>
      <c r="D6" s="40">
        <v>202592.5</v>
      </c>
      <c r="E6" s="39">
        <f>D6-C6</f>
        <v>-47294.200000000012</v>
      </c>
      <c r="F6" s="41">
        <f>D6/C6*100-100</f>
        <v>-18.926257379844543</v>
      </c>
      <c r="G6" s="74">
        <v>101</v>
      </c>
      <c r="H6" s="74">
        <v>133</v>
      </c>
      <c r="I6" s="74">
        <f>H6-G6</f>
        <v>32</v>
      </c>
      <c r="J6" s="41">
        <f>H6/G6*100-100</f>
        <v>31.683168316831683</v>
      </c>
      <c r="K6" s="35"/>
    </row>
    <row r="7" spans="1:12" ht="15" customHeight="1">
      <c r="A7" s="210" t="s">
        <v>70</v>
      </c>
      <c r="B7" s="210"/>
      <c r="C7" s="40">
        <v>46592.4</v>
      </c>
      <c r="D7" s="40">
        <v>82243.399999999994</v>
      </c>
      <c r="E7" s="39">
        <f t="shared" ref="E7:E49" si="0">D7-C7</f>
        <v>35650.999999999993</v>
      </c>
      <c r="F7" s="41">
        <f t="shared" ref="F7:F49" si="1">D7/C7*100-100</f>
        <v>76.516770975523883</v>
      </c>
      <c r="G7" s="74">
        <v>62</v>
      </c>
      <c r="H7" s="74">
        <v>95</v>
      </c>
      <c r="I7" s="74">
        <f t="shared" ref="I7:I49" si="2">H7-G7</f>
        <v>33</v>
      </c>
      <c r="J7" s="41">
        <f t="shared" ref="J7:J49" si="3">H7/G7*100-100</f>
        <v>53.225806451612897</v>
      </c>
      <c r="K7" s="35"/>
      <c r="L7">
        <f>SUM(G6:G10)</f>
        <v>371</v>
      </c>
    </row>
    <row r="8" spans="1:12" ht="15.75" customHeight="1">
      <c r="A8" s="210" t="s">
        <v>71</v>
      </c>
      <c r="B8" s="210"/>
      <c r="C8" s="40">
        <v>46350</v>
      </c>
      <c r="D8" s="40">
        <v>59300.3</v>
      </c>
      <c r="E8" s="39">
        <f t="shared" si="0"/>
        <v>12950.300000000003</v>
      </c>
      <c r="F8" s="41">
        <f t="shared" si="1"/>
        <v>27.940237324703347</v>
      </c>
      <c r="G8" s="74">
        <v>51</v>
      </c>
      <c r="H8" s="74">
        <v>57</v>
      </c>
      <c r="I8" s="74">
        <f t="shared" si="2"/>
        <v>6</v>
      </c>
      <c r="J8" s="41">
        <f t="shared" si="3"/>
        <v>11.764705882352942</v>
      </c>
      <c r="K8" s="35"/>
    </row>
    <row r="9" spans="1:12" ht="15.75" customHeight="1">
      <c r="A9" s="210" t="s">
        <v>72</v>
      </c>
      <c r="B9" s="210"/>
      <c r="C9" s="40">
        <v>72545.5</v>
      </c>
      <c r="D9" s="40">
        <v>93933.4</v>
      </c>
      <c r="E9" s="39">
        <f t="shared" si="0"/>
        <v>21387.899999999994</v>
      </c>
      <c r="F9" s="41">
        <f t="shared" si="1"/>
        <v>29.482049196711017</v>
      </c>
      <c r="G9" s="74">
        <v>87</v>
      </c>
      <c r="H9" s="74">
        <v>106</v>
      </c>
      <c r="I9" s="74">
        <f t="shared" si="2"/>
        <v>19</v>
      </c>
      <c r="J9" s="41">
        <f t="shared" si="3"/>
        <v>21.839080459770116</v>
      </c>
      <c r="K9" s="35"/>
    </row>
    <row r="10" spans="1:12" ht="15" customHeight="1">
      <c r="A10" s="210" t="s">
        <v>73</v>
      </c>
      <c r="B10" s="210"/>
      <c r="C10" s="40">
        <v>39170.199999999997</v>
      </c>
      <c r="D10" s="40">
        <v>71913.7</v>
      </c>
      <c r="E10" s="39">
        <f t="shared" si="0"/>
        <v>32743.5</v>
      </c>
      <c r="F10" s="41">
        <f t="shared" si="1"/>
        <v>83.592884386600019</v>
      </c>
      <c r="G10" s="74">
        <v>70</v>
      </c>
      <c r="H10" s="74">
        <v>89</v>
      </c>
      <c r="I10" s="74">
        <f t="shared" si="2"/>
        <v>19</v>
      </c>
      <c r="J10" s="41">
        <f t="shared" si="3"/>
        <v>27.142857142857139</v>
      </c>
      <c r="K10" s="35"/>
    </row>
    <row r="11" spans="1:12" ht="27.75" customHeight="1">
      <c r="A11" s="208" t="s">
        <v>114</v>
      </c>
      <c r="B11" s="209"/>
      <c r="C11" s="59">
        <f>C6+C7+C8+C9+C10</f>
        <v>454544.80000000005</v>
      </c>
      <c r="D11" s="59">
        <f>D6+D7+D8+D9+D10</f>
        <v>509983.3</v>
      </c>
      <c r="E11" s="107">
        <f t="shared" si="0"/>
        <v>55438.499999999942</v>
      </c>
      <c r="F11" s="93">
        <f t="shared" si="1"/>
        <v>12.196487562942067</v>
      </c>
      <c r="G11" s="65">
        <f>G6+G7+G8+G9+G10</f>
        <v>371</v>
      </c>
      <c r="H11" s="65">
        <f>SUM(H6:H10)</f>
        <v>480</v>
      </c>
      <c r="I11" s="94">
        <f t="shared" si="2"/>
        <v>109</v>
      </c>
      <c r="J11" s="93">
        <f t="shared" si="3"/>
        <v>29.380053908355791</v>
      </c>
      <c r="K11" s="35"/>
      <c r="L11">
        <f>SUM(D6:D10)</f>
        <v>509983.3</v>
      </c>
    </row>
    <row r="12" spans="1:12">
      <c r="A12" s="210" t="s">
        <v>74</v>
      </c>
      <c r="B12" s="210"/>
      <c r="C12" s="40">
        <v>21239.200000000001</v>
      </c>
      <c r="D12" s="40">
        <v>33905.4</v>
      </c>
      <c r="E12" s="39">
        <f t="shared" si="0"/>
        <v>12666.2</v>
      </c>
      <c r="F12" s="41">
        <f t="shared" si="1"/>
        <v>59.635956156540743</v>
      </c>
      <c r="G12" s="74">
        <v>42</v>
      </c>
      <c r="H12" s="74">
        <v>52</v>
      </c>
      <c r="I12" s="74">
        <f t="shared" si="2"/>
        <v>10</v>
      </c>
      <c r="J12" s="41">
        <f t="shared" si="3"/>
        <v>23.80952380952381</v>
      </c>
      <c r="K12" s="35"/>
    </row>
    <row r="13" spans="1:12">
      <c r="A13" s="210" t="s">
        <v>75</v>
      </c>
      <c r="B13" s="210"/>
      <c r="C13" s="40">
        <v>14770.8</v>
      </c>
      <c r="D13" s="40">
        <v>17698.599999999999</v>
      </c>
      <c r="E13" s="39">
        <f t="shared" si="0"/>
        <v>2927.7999999999993</v>
      </c>
      <c r="F13" s="41">
        <f t="shared" si="1"/>
        <v>19.821539794730143</v>
      </c>
      <c r="G13" s="74">
        <v>20</v>
      </c>
      <c r="H13" s="74">
        <v>18</v>
      </c>
      <c r="I13" s="74">
        <f t="shared" si="2"/>
        <v>-2</v>
      </c>
      <c r="J13" s="41">
        <f t="shared" si="3"/>
        <v>-10</v>
      </c>
      <c r="K13" s="35"/>
    </row>
    <row r="14" spans="1:12" ht="15" customHeight="1">
      <c r="A14" s="210" t="s">
        <v>76</v>
      </c>
      <c r="B14" s="210"/>
      <c r="C14" s="40">
        <v>3351.5</v>
      </c>
      <c r="D14" s="40">
        <v>3016.4</v>
      </c>
      <c r="E14" s="39">
        <f t="shared" si="0"/>
        <v>-335.09999999999991</v>
      </c>
      <c r="F14" s="41">
        <f t="shared" si="1"/>
        <v>-9.998508130687739</v>
      </c>
      <c r="G14" s="74">
        <v>2</v>
      </c>
      <c r="H14" s="74">
        <v>2</v>
      </c>
      <c r="I14" s="74">
        <f t="shared" si="2"/>
        <v>0</v>
      </c>
      <c r="J14" s="41">
        <f t="shared" si="3"/>
        <v>0</v>
      </c>
      <c r="K14" s="35"/>
    </row>
    <row r="15" spans="1:12">
      <c r="A15" s="210" t="s">
        <v>77</v>
      </c>
      <c r="B15" s="210"/>
      <c r="C15" s="40">
        <v>2396.8000000000002</v>
      </c>
      <c r="D15" s="40">
        <v>6195.1</v>
      </c>
      <c r="E15" s="39">
        <f t="shared" si="0"/>
        <v>3798.3</v>
      </c>
      <c r="F15" s="41">
        <f t="shared" si="1"/>
        <v>158.47379839786385</v>
      </c>
      <c r="G15" s="74">
        <v>10</v>
      </c>
      <c r="H15" s="74">
        <v>16</v>
      </c>
      <c r="I15" s="74">
        <f t="shared" si="2"/>
        <v>6</v>
      </c>
      <c r="J15" s="41">
        <f t="shared" si="3"/>
        <v>60</v>
      </c>
      <c r="K15" s="35"/>
    </row>
    <row r="16" spans="1:12">
      <c r="A16" s="210" t="s">
        <v>78</v>
      </c>
      <c r="B16" s="210"/>
      <c r="C16" s="40">
        <v>11200.5</v>
      </c>
      <c r="D16" s="40">
        <v>12352.9</v>
      </c>
      <c r="E16" s="39">
        <f t="shared" si="0"/>
        <v>1152.3999999999996</v>
      </c>
      <c r="F16" s="41">
        <f t="shared" si="1"/>
        <v>10.288826391678938</v>
      </c>
      <c r="G16" s="74">
        <v>17</v>
      </c>
      <c r="H16" s="74">
        <v>17</v>
      </c>
      <c r="I16" s="74">
        <f t="shared" si="2"/>
        <v>0</v>
      </c>
      <c r="J16" s="41">
        <f t="shared" si="3"/>
        <v>0</v>
      </c>
      <c r="K16" s="35"/>
    </row>
    <row r="17" spans="1:11">
      <c r="A17" s="206" t="s">
        <v>79</v>
      </c>
      <c r="B17" s="207"/>
      <c r="C17" s="40">
        <v>12735.1</v>
      </c>
      <c r="D17" s="40">
        <v>22200.799999999999</v>
      </c>
      <c r="E17" s="39">
        <f t="shared" si="0"/>
        <v>9465.6999999999989</v>
      </c>
      <c r="F17" s="41">
        <f t="shared" si="1"/>
        <v>74.327645640788035</v>
      </c>
      <c r="G17" s="74">
        <v>10</v>
      </c>
      <c r="H17" s="74">
        <v>4</v>
      </c>
      <c r="I17" s="74">
        <f t="shared" si="2"/>
        <v>-6</v>
      </c>
      <c r="J17" s="41">
        <f t="shared" si="3"/>
        <v>-60</v>
      </c>
      <c r="K17" s="35"/>
    </row>
    <row r="18" spans="1:11">
      <c r="A18" s="206" t="s">
        <v>80</v>
      </c>
      <c r="B18" s="207"/>
      <c r="C18" s="40">
        <v>915.7</v>
      </c>
      <c r="D18" s="40">
        <v>1754.1</v>
      </c>
      <c r="E18" s="39">
        <f t="shared" si="0"/>
        <v>838.39999999999986</v>
      </c>
      <c r="F18" s="41">
        <f t="shared" si="1"/>
        <v>91.558370645407848</v>
      </c>
      <c r="G18" s="74">
        <v>9</v>
      </c>
      <c r="H18" s="74">
        <v>12</v>
      </c>
      <c r="I18" s="74">
        <f t="shared" si="2"/>
        <v>3</v>
      </c>
      <c r="J18" s="41">
        <f t="shared" si="3"/>
        <v>33.333333333333314</v>
      </c>
      <c r="K18" s="35"/>
    </row>
    <row r="19" spans="1:11">
      <c r="A19" s="206" t="s">
        <v>81</v>
      </c>
      <c r="B19" s="207"/>
      <c r="C19" s="40">
        <v>7068</v>
      </c>
      <c r="D19" s="40">
        <v>18980.7</v>
      </c>
      <c r="E19" s="39">
        <f t="shared" si="0"/>
        <v>11912.7</v>
      </c>
      <c r="F19" s="41">
        <f t="shared" si="1"/>
        <v>168.54414261460107</v>
      </c>
      <c r="G19" s="74">
        <v>11</v>
      </c>
      <c r="H19" s="74">
        <v>14</v>
      </c>
      <c r="I19" s="74">
        <f t="shared" si="2"/>
        <v>3</v>
      </c>
      <c r="J19" s="41">
        <f t="shared" si="3"/>
        <v>27.272727272727266</v>
      </c>
      <c r="K19" s="35"/>
    </row>
    <row r="20" spans="1:11" ht="15.75" customHeight="1">
      <c r="A20" s="206" t="s">
        <v>82</v>
      </c>
      <c r="B20" s="207"/>
      <c r="C20" s="121">
        <v>8224.5</v>
      </c>
      <c r="D20" s="40">
        <v>21927.599999999999</v>
      </c>
      <c r="E20" s="39">
        <f t="shared" si="0"/>
        <v>13703.099999999999</v>
      </c>
      <c r="F20" s="41">
        <f t="shared" si="1"/>
        <v>166.61316797373701</v>
      </c>
      <c r="G20" s="74">
        <v>6</v>
      </c>
      <c r="H20" s="74">
        <v>8</v>
      </c>
      <c r="I20" s="74">
        <f t="shared" si="2"/>
        <v>2</v>
      </c>
      <c r="J20" s="41">
        <f t="shared" si="3"/>
        <v>33.333333333333314</v>
      </c>
      <c r="K20" s="35"/>
    </row>
    <row r="21" spans="1:11">
      <c r="A21" s="206" t="s">
        <v>83</v>
      </c>
      <c r="B21" s="207"/>
      <c r="C21" s="121">
        <v>3846.2</v>
      </c>
      <c r="D21" s="40">
        <v>10232.299999999999</v>
      </c>
      <c r="E21" s="39">
        <f t="shared" si="0"/>
        <v>6386.0999999999995</v>
      </c>
      <c r="F21" s="41">
        <f t="shared" si="1"/>
        <v>166.03660756070929</v>
      </c>
      <c r="G21" s="74">
        <v>5</v>
      </c>
      <c r="H21" s="74">
        <v>5</v>
      </c>
      <c r="I21" s="74">
        <f t="shared" si="2"/>
        <v>0</v>
      </c>
      <c r="J21" s="41">
        <f t="shared" si="3"/>
        <v>0</v>
      </c>
      <c r="K21" s="35"/>
    </row>
    <row r="22" spans="1:11">
      <c r="A22" s="206" t="s">
        <v>84</v>
      </c>
      <c r="B22" s="207"/>
      <c r="C22" s="121">
        <v>38854.400000000001</v>
      </c>
      <c r="D22" s="40">
        <v>56996.800000000003</v>
      </c>
      <c r="E22" s="39">
        <f t="shared" si="0"/>
        <v>18142.400000000001</v>
      </c>
      <c r="F22" s="41">
        <f t="shared" si="1"/>
        <v>46.693295997364515</v>
      </c>
      <c r="G22" s="74">
        <v>21</v>
      </c>
      <c r="H22" s="74">
        <v>23</v>
      </c>
      <c r="I22" s="74">
        <f t="shared" si="2"/>
        <v>2</v>
      </c>
      <c r="J22" s="41">
        <f t="shared" si="3"/>
        <v>9.5238095238095326</v>
      </c>
      <c r="K22" s="35"/>
    </row>
    <row r="23" spans="1:11">
      <c r="A23" s="206" t="s">
        <v>85</v>
      </c>
      <c r="B23" s="207"/>
      <c r="C23" s="121">
        <v>1345</v>
      </c>
      <c r="D23" s="40">
        <v>4882.8999999999996</v>
      </c>
      <c r="E23" s="39">
        <f t="shared" si="0"/>
        <v>3537.8999999999996</v>
      </c>
      <c r="F23" s="41">
        <f t="shared" si="1"/>
        <v>263.04089219330848</v>
      </c>
      <c r="G23" s="74">
        <v>5</v>
      </c>
      <c r="H23" s="74">
        <v>11</v>
      </c>
      <c r="I23" s="74">
        <f t="shared" si="2"/>
        <v>6</v>
      </c>
      <c r="J23" s="41">
        <f t="shared" si="3"/>
        <v>120.00000000000003</v>
      </c>
      <c r="K23" s="35"/>
    </row>
    <row r="24" spans="1:11">
      <c r="A24" s="206" t="s">
        <v>86</v>
      </c>
      <c r="B24" s="207"/>
      <c r="C24" s="121">
        <v>1830.2</v>
      </c>
      <c r="D24" s="40">
        <v>3799.1</v>
      </c>
      <c r="E24" s="39">
        <f t="shared" si="0"/>
        <v>1968.8999999999999</v>
      </c>
      <c r="F24" s="41">
        <f t="shared" si="1"/>
        <v>107.57840673150474</v>
      </c>
      <c r="G24" s="74">
        <v>5</v>
      </c>
      <c r="H24" s="74">
        <v>5</v>
      </c>
      <c r="I24" s="74">
        <f t="shared" si="2"/>
        <v>0</v>
      </c>
      <c r="J24" s="41">
        <f t="shared" si="3"/>
        <v>0</v>
      </c>
      <c r="K24" s="35"/>
    </row>
    <row r="25" spans="1:11">
      <c r="A25" s="206" t="s">
        <v>87</v>
      </c>
      <c r="B25" s="207"/>
      <c r="C25" s="121">
        <v>1729.6</v>
      </c>
      <c r="D25" s="121">
        <v>4802.2</v>
      </c>
      <c r="E25" s="39">
        <f t="shared" si="0"/>
        <v>3072.6</v>
      </c>
      <c r="F25" s="41">
        <f t="shared" si="1"/>
        <v>177.64801110083255</v>
      </c>
      <c r="G25" s="74">
        <v>5</v>
      </c>
      <c r="H25" s="74">
        <v>7</v>
      </c>
      <c r="I25" s="74">
        <f t="shared" si="2"/>
        <v>2</v>
      </c>
      <c r="J25" s="41">
        <f t="shared" si="3"/>
        <v>40</v>
      </c>
      <c r="K25" s="35"/>
    </row>
    <row r="26" spans="1:11">
      <c r="A26" s="206" t="s">
        <v>88</v>
      </c>
      <c r="B26" s="207"/>
      <c r="C26" s="121">
        <v>0</v>
      </c>
      <c r="D26" s="40">
        <v>8944.7999999999993</v>
      </c>
      <c r="E26" s="39">
        <f t="shared" si="0"/>
        <v>8944.7999999999993</v>
      </c>
      <c r="F26" s="41" t="e">
        <f t="shared" si="1"/>
        <v>#DIV/0!</v>
      </c>
      <c r="G26" s="74">
        <v>0</v>
      </c>
      <c r="H26" s="74">
        <v>8</v>
      </c>
      <c r="I26" s="74">
        <f t="shared" si="2"/>
        <v>8</v>
      </c>
      <c r="J26" s="41" t="e">
        <f t="shared" si="3"/>
        <v>#DIV/0!</v>
      </c>
      <c r="K26" s="35"/>
    </row>
    <row r="27" spans="1:11">
      <c r="A27" s="206" t="s">
        <v>89</v>
      </c>
      <c r="B27" s="207"/>
      <c r="C27" s="121">
        <v>37610.300000000003</v>
      </c>
      <c r="D27" s="40">
        <v>75029</v>
      </c>
      <c r="E27" s="39">
        <f t="shared" si="0"/>
        <v>37418.699999999997</v>
      </c>
      <c r="F27" s="41">
        <f t="shared" si="1"/>
        <v>99.490565084564565</v>
      </c>
      <c r="G27" s="74">
        <v>18</v>
      </c>
      <c r="H27" s="74">
        <v>22</v>
      </c>
      <c r="I27" s="74">
        <f t="shared" si="2"/>
        <v>4</v>
      </c>
      <c r="J27" s="41">
        <f t="shared" si="3"/>
        <v>22.222222222222229</v>
      </c>
      <c r="K27" s="35"/>
    </row>
    <row r="28" spans="1:11">
      <c r="A28" s="206" t="s">
        <v>90</v>
      </c>
      <c r="B28" s="207"/>
      <c r="C28" s="121">
        <v>4171.8999999999996</v>
      </c>
      <c r="D28" s="40">
        <v>7756.8</v>
      </c>
      <c r="E28" s="39">
        <f t="shared" si="0"/>
        <v>3584.9000000000005</v>
      </c>
      <c r="F28" s="41">
        <f t="shared" si="1"/>
        <v>85.929672331551586</v>
      </c>
      <c r="G28" s="74">
        <v>14</v>
      </c>
      <c r="H28" s="74">
        <v>13</v>
      </c>
      <c r="I28" s="74">
        <f t="shared" si="2"/>
        <v>-1</v>
      </c>
      <c r="J28" s="41">
        <f t="shared" si="3"/>
        <v>-7.1428571428571388</v>
      </c>
      <c r="K28" s="35"/>
    </row>
    <row r="29" spans="1:11">
      <c r="A29" s="206" t="s">
        <v>91</v>
      </c>
      <c r="B29" s="207"/>
      <c r="C29" s="121">
        <v>2862.5</v>
      </c>
      <c r="D29" s="40">
        <v>4580.8999999999996</v>
      </c>
      <c r="E29" s="39">
        <f t="shared" si="0"/>
        <v>1718.3999999999996</v>
      </c>
      <c r="F29" s="41">
        <f t="shared" si="1"/>
        <v>60.031441048034935</v>
      </c>
      <c r="G29" s="74">
        <v>8</v>
      </c>
      <c r="H29" s="74">
        <v>15</v>
      </c>
      <c r="I29" s="74">
        <f t="shared" si="2"/>
        <v>7</v>
      </c>
      <c r="J29" s="41">
        <f t="shared" si="3"/>
        <v>87.5</v>
      </c>
      <c r="K29" s="35"/>
    </row>
    <row r="30" spans="1:11">
      <c r="A30" s="206" t="s">
        <v>92</v>
      </c>
      <c r="B30" s="207"/>
      <c r="C30" s="121">
        <v>0</v>
      </c>
      <c r="D30" s="40">
        <v>0</v>
      </c>
      <c r="E30" s="39">
        <f t="shared" si="0"/>
        <v>0</v>
      </c>
      <c r="F30" s="41" t="e">
        <f t="shared" si="1"/>
        <v>#DIV/0!</v>
      </c>
      <c r="G30" s="74">
        <v>0</v>
      </c>
      <c r="H30" s="74">
        <v>0</v>
      </c>
      <c r="I30" s="74">
        <f t="shared" si="2"/>
        <v>0</v>
      </c>
      <c r="J30" s="41" t="e">
        <f t="shared" si="3"/>
        <v>#DIV/0!</v>
      </c>
      <c r="K30" s="35"/>
    </row>
    <row r="31" spans="1:11">
      <c r="A31" s="206" t="s">
        <v>93</v>
      </c>
      <c r="B31" s="207"/>
      <c r="C31" s="121">
        <v>23377</v>
      </c>
      <c r="D31" s="40">
        <v>30763.1</v>
      </c>
      <c r="E31" s="39">
        <f t="shared" si="0"/>
        <v>7386.0999999999985</v>
      </c>
      <c r="F31" s="41">
        <f t="shared" si="1"/>
        <v>31.595585404457381</v>
      </c>
      <c r="G31" s="74">
        <v>17</v>
      </c>
      <c r="H31" s="74">
        <v>18</v>
      </c>
      <c r="I31" s="74">
        <f t="shared" si="2"/>
        <v>1</v>
      </c>
      <c r="J31" s="41">
        <f t="shared" si="3"/>
        <v>5.8823529411764781</v>
      </c>
      <c r="K31" s="35"/>
    </row>
    <row r="32" spans="1:11">
      <c r="A32" s="206" t="s">
        <v>94</v>
      </c>
      <c r="B32" s="207"/>
      <c r="C32" s="121">
        <v>29254.3</v>
      </c>
      <c r="D32" s="40">
        <v>43779.8</v>
      </c>
      <c r="E32" s="39">
        <f t="shared" si="0"/>
        <v>14525.500000000004</v>
      </c>
      <c r="F32" s="41">
        <f t="shared" si="1"/>
        <v>49.652529713580577</v>
      </c>
      <c r="G32" s="74">
        <v>48</v>
      </c>
      <c r="H32" s="74">
        <v>61</v>
      </c>
      <c r="I32" s="74">
        <f t="shared" si="2"/>
        <v>13</v>
      </c>
      <c r="J32" s="41">
        <f t="shared" si="3"/>
        <v>27.083333333333329</v>
      </c>
      <c r="K32" s="35"/>
    </row>
    <row r="33" spans="1:11">
      <c r="A33" s="206" t="s">
        <v>95</v>
      </c>
      <c r="B33" s="207"/>
      <c r="C33" s="121">
        <v>458.3</v>
      </c>
      <c r="D33" s="40">
        <v>85.2</v>
      </c>
      <c r="E33" s="39">
        <f t="shared" si="0"/>
        <v>-373.1</v>
      </c>
      <c r="F33" s="41">
        <f t="shared" si="1"/>
        <v>-81.409557058695185</v>
      </c>
      <c r="G33" s="74">
        <v>2</v>
      </c>
      <c r="H33" s="74">
        <v>1</v>
      </c>
      <c r="I33" s="74">
        <f t="shared" si="2"/>
        <v>-1</v>
      </c>
      <c r="J33" s="41">
        <f t="shared" si="3"/>
        <v>-50</v>
      </c>
      <c r="K33" s="35"/>
    </row>
    <row r="34" spans="1:11">
      <c r="A34" s="206" t="s">
        <v>96</v>
      </c>
      <c r="B34" s="207"/>
      <c r="C34" s="121">
        <v>9085.5</v>
      </c>
      <c r="D34" s="40">
        <v>12084.8</v>
      </c>
      <c r="E34" s="39">
        <f t="shared" si="0"/>
        <v>2999.2999999999993</v>
      </c>
      <c r="F34" s="41">
        <f t="shared" si="1"/>
        <v>33.011942105552805</v>
      </c>
      <c r="G34" s="74">
        <v>10</v>
      </c>
      <c r="H34" s="74">
        <v>12</v>
      </c>
      <c r="I34" s="74">
        <f t="shared" si="2"/>
        <v>2</v>
      </c>
      <c r="J34" s="41">
        <f t="shared" si="3"/>
        <v>20</v>
      </c>
      <c r="K34" s="35"/>
    </row>
    <row r="35" spans="1:11">
      <c r="A35" s="206" t="s">
        <v>97</v>
      </c>
      <c r="B35" s="207"/>
      <c r="C35" s="121">
        <v>1245.7</v>
      </c>
      <c r="D35" s="40">
        <v>1493.4</v>
      </c>
      <c r="E35" s="39">
        <f t="shared" si="0"/>
        <v>247.70000000000005</v>
      </c>
      <c r="F35" s="41">
        <f t="shared" si="1"/>
        <v>19.884402344063588</v>
      </c>
      <c r="G35" s="74">
        <v>5</v>
      </c>
      <c r="H35" s="74">
        <v>6</v>
      </c>
      <c r="I35" s="74">
        <f t="shared" si="2"/>
        <v>1</v>
      </c>
      <c r="J35" s="41">
        <f t="shared" si="3"/>
        <v>20</v>
      </c>
      <c r="K35" s="35"/>
    </row>
    <row r="36" spans="1:11">
      <c r="A36" s="206" t="s">
        <v>98</v>
      </c>
      <c r="B36" s="207"/>
      <c r="C36" s="121">
        <v>32412.7</v>
      </c>
      <c r="D36" s="40">
        <v>48274.1</v>
      </c>
      <c r="E36" s="39">
        <f t="shared" si="0"/>
        <v>15861.399999999998</v>
      </c>
      <c r="F36" s="41">
        <f t="shared" si="1"/>
        <v>48.9357566632832</v>
      </c>
      <c r="G36" s="74">
        <v>14</v>
      </c>
      <c r="H36" s="74">
        <v>24</v>
      </c>
      <c r="I36" s="74">
        <f t="shared" si="2"/>
        <v>10</v>
      </c>
      <c r="J36" s="41">
        <f t="shared" si="3"/>
        <v>71.428571428571416</v>
      </c>
      <c r="K36" s="35"/>
    </row>
    <row r="37" spans="1:11">
      <c r="A37" s="206" t="s">
        <v>99</v>
      </c>
      <c r="B37" s="207"/>
      <c r="C37" s="121">
        <v>3178.8</v>
      </c>
      <c r="D37" s="40">
        <v>12034.5</v>
      </c>
      <c r="E37" s="39">
        <f t="shared" si="0"/>
        <v>8855.7000000000007</v>
      </c>
      <c r="F37" s="41">
        <f t="shared" si="1"/>
        <v>278.58625896564735</v>
      </c>
      <c r="G37" s="74">
        <v>5</v>
      </c>
      <c r="H37" s="74">
        <v>9</v>
      </c>
      <c r="I37" s="74">
        <f t="shared" si="2"/>
        <v>4</v>
      </c>
      <c r="J37" s="41">
        <f t="shared" si="3"/>
        <v>80</v>
      </c>
      <c r="K37" s="35"/>
    </row>
    <row r="38" spans="1:11">
      <c r="A38" s="206" t="s">
        <v>100</v>
      </c>
      <c r="B38" s="207"/>
      <c r="C38" s="121">
        <v>2490.4</v>
      </c>
      <c r="D38" s="40">
        <v>4194.1000000000004</v>
      </c>
      <c r="E38" s="39">
        <f t="shared" si="0"/>
        <v>1703.7000000000003</v>
      </c>
      <c r="F38" s="41">
        <f t="shared" si="1"/>
        <v>68.410697076774824</v>
      </c>
      <c r="G38" s="74">
        <v>5</v>
      </c>
      <c r="H38" s="74">
        <v>7</v>
      </c>
      <c r="I38" s="74">
        <f t="shared" si="2"/>
        <v>2</v>
      </c>
      <c r="J38" s="41">
        <f t="shared" si="3"/>
        <v>40</v>
      </c>
      <c r="K38" s="35"/>
    </row>
    <row r="39" spans="1:11">
      <c r="A39" s="206" t="s">
        <v>101</v>
      </c>
      <c r="B39" s="207"/>
      <c r="C39" s="121">
        <v>2230.4</v>
      </c>
      <c r="D39" s="40">
        <v>2716.3</v>
      </c>
      <c r="E39" s="39">
        <f t="shared" si="0"/>
        <v>485.90000000000009</v>
      </c>
      <c r="F39" s="41">
        <f t="shared" si="1"/>
        <v>21.785329985652794</v>
      </c>
      <c r="G39" s="74">
        <v>7</v>
      </c>
      <c r="H39" s="74">
        <v>5</v>
      </c>
      <c r="I39" s="74">
        <f t="shared" si="2"/>
        <v>-2</v>
      </c>
      <c r="J39" s="41">
        <f t="shared" si="3"/>
        <v>-28.571428571428569</v>
      </c>
      <c r="K39" s="35"/>
    </row>
    <row r="40" spans="1:11">
      <c r="A40" s="206" t="s">
        <v>102</v>
      </c>
      <c r="B40" s="207"/>
      <c r="C40" s="121">
        <v>5704.4</v>
      </c>
      <c r="D40" s="40">
        <v>11193.4</v>
      </c>
      <c r="E40" s="39">
        <f t="shared" si="0"/>
        <v>5489</v>
      </c>
      <c r="F40" s="41">
        <f t="shared" si="1"/>
        <v>96.223967463712228</v>
      </c>
      <c r="G40" s="74">
        <v>14</v>
      </c>
      <c r="H40" s="74">
        <v>25</v>
      </c>
      <c r="I40" s="74">
        <f t="shared" si="2"/>
        <v>11</v>
      </c>
      <c r="J40" s="41">
        <f t="shared" si="3"/>
        <v>78.571428571428584</v>
      </c>
      <c r="K40" s="35"/>
    </row>
    <row r="41" spans="1:11">
      <c r="A41" s="206" t="s">
        <v>103</v>
      </c>
      <c r="B41" s="207"/>
      <c r="C41" s="121">
        <v>12834.4</v>
      </c>
      <c r="D41" s="40">
        <v>29023.8</v>
      </c>
      <c r="E41" s="39">
        <f t="shared" si="0"/>
        <v>16189.4</v>
      </c>
      <c r="F41" s="41">
        <f t="shared" si="1"/>
        <v>126.14068441064637</v>
      </c>
      <c r="G41" s="74">
        <v>22</v>
      </c>
      <c r="H41" s="74">
        <v>30</v>
      </c>
      <c r="I41" s="74">
        <f t="shared" si="2"/>
        <v>8</v>
      </c>
      <c r="J41" s="41">
        <f t="shared" si="3"/>
        <v>36.363636363636346</v>
      </c>
      <c r="K41" s="35"/>
    </row>
    <row r="42" spans="1:11">
      <c r="A42" s="206" t="s">
        <v>104</v>
      </c>
      <c r="B42" s="207"/>
      <c r="C42" s="121">
        <v>217.1</v>
      </c>
      <c r="D42" s="40">
        <v>2238.6999999999998</v>
      </c>
      <c r="E42" s="39">
        <f t="shared" si="0"/>
        <v>2021.6</v>
      </c>
      <c r="F42" s="41">
        <f t="shared" si="1"/>
        <v>931.18378627360653</v>
      </c>
      <c r="G42" s="74">
        <v>2</v>
      </c>
      <c r="H42" s="74">
        <v>8</v>
      </c>
      <c r="I42" s="74">
        <f t="shared" si="2"/>
        <v>6</v>
      </c>
      <c r="J42" s="41">
        <f t="shared" si="3"/>
        <v>300</v>
      </c>
      <c r="K42" s="35"/>
    </row>
    <row r="43" spans="1:11">
      <c r="A43" s="206" t="s">
        <v>105</v>
      </c>
      <c r="B43" s="207"/>
      <c r="C43" s="121">
        <v>1873.1</v>
      </c>
      <c r="D43" s="40">
        <v>4349</v>
      </c>
      <c r="E43" s="39">
        <f t="shared" si="0"/>
        <v>2475.9</v>
      </c>
      <c r="F43" s="41">
        <f t="shared" si="1"/>
        <v>132.18194437029521</v>
      </c>
      <c r="G43" s="74">
        <v>8</v>
      </c>
      <c r="H43" s="74">
        <v>8</v>
      </c>
      <c r="I43" s="74">
        <f t="shared" si="2"/>
        <v>0</v>
      </c>
      <c r="J43" s="41">
        <f t="shared" si="3"/>
        <v>0</v>
      </c>
      <c r="K43" s="35"/>
    </row>
    <row r="44" spans="1:11">
      <c r="A44" s="206" t="s">
        <v>106</v>
      </c>
      <c r="B44" s="207"/>
      <c r="C44" s="121">
        <v>8726.6</v>
      </c>
      <c r="D44" s="40">
        <v>11693.5</v>
      </c>
      <c r="E44" s="39">
        <f t="shared" si="0"/>
        <v>2966.8999999999996</v>
      </c>
      <c r="F44" s="41">
        <f t="shared" si="1"/>
        <v>33.998349872802692</v>
      </c>
      <c r="G44" s="74">
        <v>14</v>
      </c>
      <c r="H44" s="74">
        <v>15</v>
      </c>
      <c r="I44" s="74">
        <f t="shared" si="2"/>
        <v>1</v>
      </c>
      <c r="J44" s="41">
        <f t="shared" si="3"/>
        <v>7.1428571428571388</v>
      </c>
      <c r="K44" s="35"/>
    </row>
    <row r="45" spans="1:11">
      <c r="A45" s="206" t="s">
        <v>107</v>
      </c>
      <c r="B45" s="207"/>
      <c r="C45" s="121">
        <v>5411.6</v>
      </c>
      <c r="D45" s="40">
        <v>7184.5</v>
      </c>
      <c r="E45" s="39">
        <f t="shared" si="0"/>
        <v>1772.8999999999996</v>
      </c>
      <c r="F45" s="41">
        <f t="shared" si="1"/>
        <v>32.761105772784362</v>
      </c>
      <c r="G45" s="74">
        <v>11</v>
      </c>
      <c r="H45" s="74">
        <v>12</v>
      </c>
      <c r="I45" s="74">
        <f t="shared" si="2"/>
        <v>1</v>
      </c>
      <c r="J45" s="41">
        <f t="shared" si="3"/>
        <v>9.0909090909090793</v>
      </c>
      <c r="K45" s="35"/>
    </row>
    <row r="46" spans="1:11">
      <c r="A46" s="206" t="s">
        <v>108</v>
      </c>
      <c r="B46" s="207"/>
      <c r="C46" s="121">
        <v>3804.3</v>
      </c>
      <c r="D46" s="40">
        <v>6015.9</v>
      </c>
      <c r="E46" s="39">
        <f t="shared" si="0"/>
        <v>2211.5999999999995</v>
      </c>
      <c r="F46" s="41">
        <f t="shared" si="1"/>
        <v>58.134216544436526</v>
      </c>
      <c r="G46" s="74">
        <v>14</v>
      </c>
      <c r="H46" s="74">
        <v>16</v>
      </c>
      <c r="I46" s="74">
        <f t="shared" si="2"/>
        <v>2</v>
      </c>
      <c r="J46" s="41">
        <f t="shared" si="3"/>
        <v>14.285714285714278</v>
      </c>
      <c r="K46" s="35"/>
    </row>
    <row r="47" spans="1:11">
      <c r="A47" s="206" t="s">
        <v>109</v>
      </c>
      <c r="B47" s="207"/>
      <c r="C47" s="121">
        <v>10124.700000000001</v>
      </c>
      <c r="D47" s="40">
        <v>14803.5</v>
      </c>
      <c r="E47" s="39">
        <f t="shared" si="0"/>
        <v>4678.7999999999993</v>
      </c>
      <c r="F47" s="41">
        <f t="shared" si="1"/>
        <v>46.211739607099446</v>
      </c>
      <c r="G47" s="74">
        <v>4</v>
      </c>
      <c r="H47" s="74">
        <v>5</v>
      </c>
      <c r="I47" s="74">
        <f t="shared" si="2"/>
        <v>1</v>
      </c>
      <c r="J47" s="41">
        <f t="shared" si="3"/>
        <v>25</v>
      </c>
      <c r="K47" s="35"/>
    </row>
    <row r="48" spans="1:11">
      <c r="A48" s="206" t="s">
        <v>113</v>
      </c>
      <c r="B48" s="207"/>
      <c r="C48" s="39">
        <v>495538.1</v>
      </c>
      <c r="D48" s="39">
        <v>536587.4</v>
      </c>
      <c r="E48" s="39">
        <f>D48-C48</f>
        <v>41049.300000000047</v>
      </c>
      <c r="F48" s="41">
        <f>D48/C48*100-100</f>
        <v>8.2837828211392832</v>
      </c>
      <c r="G48" s="74">
        <v>64</v>
      </c>
      <c r="H48" s="74">
        <v>68</v>
      </c>
      <c r="I48" s="74">
        <f t="shared" si="2"/>
        <v>4</v>
      </c>
      <c r="J48" s="41">
        <f t="shared" si="3"/>
        <v>6.25</v>
      </c>
      <c r="K48" s="35"/>
    </row>
    <row r="49" spans="1:11">
      <c r="A49" s="208" t="s">
        <v>110</v>
      </c>
      <c r="B49" s="209"/>
      <c r="C49" s="128">
        <f>C11+C12+C13+C14+C15+C16+C17+C18+C19+C20+C21+C22+C23+C24+C25+C26+C27+C28+C29+C30+C31+C32+C33+C34+C35+C36+C37+C38+C39+C40+C41+C42+C43+C44+C45+C46+C47+C48</f>
        <v>1276664.3999999999</v>
      </c>
      <c r="D49" s="58">
        <f>D6+D7+D8+D9+D10+D12+D13+D14+D15+D16+D17+D18+D19+D20+D21+D22+D23+D24+D25+D26+D27+D28+D29+D30+D31+D32+D33+D34+D35+D36+D37+D38+D39+D40+D41+D42+D43+D44+D45+D46+D47+D48</f>
        <v>1603554.7000000002</v>
      </c>
      <c r="E49" s="107">
        <f t="shared" si="0"/>
        <v>326890.30000000028</v>
      </c>
      <c r="F49" s="93">
        <f t="shared" si="1"/>
        <v>25.605029794830998</v>
      </c>
      <c r="G49" s="75">
        <f>G11+G12+G13+G14+G15+G16+G17+G18+G19+G20+G21+G22+G23+G24+G25+G26+G27+G28+G29+G30+G31+G32+G33+G34+G35+G36+G37+G38+G39+G40+G41+G42+G43+G44+G45+G46+G47+G48</f>
        <v>845</v>
      </c>
      <c r="H49" s="75">
        <f>H11+H12+H13+H14+H15+H16+H17+H18+H19+H20+H21+H22+H23+H24+H25+H26+H27+H28+H29+H30+H31+H32+H33+H34+H35+H36+H37+H38+H39+H40+H41+H42+H43+H44+H45+H46+H47+H48</f>
        <v>1062</v>
      </c>
      <c r="I49" s="94">
        <f t="shared" si="2"/>
        <v>217</v>
      </c>
      <c r="J49" s="93">
        <f t="shared" si="3"/>
        <v>25.680473372781051</v>
      </c>
      <c r="K49" s="35"/>
    </row>
    <row r="50" spans="1:11">
      <c r="B50" s="35"/>
      <c r="C50" s="35"/>
      <c r="D50" s="35"/>
      <c r="E50" s="35"/>
      <c r="F50" s="35"/>
      <c r="G50" s="66"/>
      <c r="H50" s="66"/>
      <c r="I50" s="36"/>
      <c r="J50" s="36"/>
      <c r="K50" s="35"/>
    </row>
  </sheetData>
  <mergeCells count="49">
    <mergeCell ref="A11:B11"/>
    <mergeCell ref="B1:J1"/>
    <mergeCell ref="B2:J2"/>
    <mergeCell ref="G4:J4"/>
    <mergeCell ref="C4:F4"/>
    <mergeCell ref="A4:B5"/>
    <mergeCell ref="A6:B6"/>
    <mergeCell ref="A7:B7"/>
    <mergeCell ref="A8:B8"/>
    <mergeCell ref="A9:B9"/>
    <mergeCell ref="A10:B10"/>
    <mergeCell ref="A12:B12"/>
    <mergeCell ref="A13:B13"/>
    <mergeCell ref="A14:B14"/>
    <mergeCell ref="A15:B15"/>
    <mergeCell ref="A16:B16"/>
    <mergeCell ref="A18:B18"/>
    <mergeCell ref="A17:B17"/>
    <mergeCell ref="A30:B30"/>
    <mergeCell ref="A31:B31"/>
    <mergeCell ref="A32:B32"/>
    <mergeCell ref="A19:B19"/>
    <mergeCell ref="A27:B27"/>
    <mergeCell ref="A28:B28"/>
    <mergeCell ref="A29:B29"/>
    <mergeCell ref="A25:B25"/>
    <mergeCell ref="A26:B26"/>
    <mergeCell ref="A24:B24"/>
    <mergeCell ref="A23:B23"/>
    <mergeCell ref="A22:B22"/>
    <mergeCell ref="A21:B21"/>
    <mergeCell ref="A20:B20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8:B48"/>
    <mergeCell ref="A49:B49"/>
    <mergeCell ref="A43:B43"/>
    <mergeCell ref="A44:B44"/>
    <mergeCell ref="A45:B45"/>
    <mergeCell ref="A46:B46"/>
    <mergeCell ref="A47:B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luna 01</vt:lpstr>
      <vt:lpstr>Лист1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Esanu Liudmila</dc:creator>
  <cp:lastModifiedBy>Stavinschi Igor</cp:lastModifiedBy>
  <cp:lastPrinted>2016-09-27T06:12:27Z</cp:lastPrinted>
  <dcterms:created xsi:type="dcterms:W3CDTF">2014-10-02T05:40:33Z</dcterms:created>
  <dcterms:modified xsi:type="dcterms:W3CDTF">2016-10-18T13:36:02Z</dcterms:modified>
</cp:coreProperties>
</file>